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20025" windowHeight="7950" tabRatio="911" firstSheet="1" activeTab="1"/>
  </bookViews>
  <sheets>
    <sheet name="Agriculture" sheetId="1" state="hidden" r:id="rId1"/>
    <sheet name="progress (Final-Final)" sheetId="2" r:id="rId2"/>
  </sheets>
  <definedNames>
    <definedName name="_xlnm.Print_Titles" localSheetId="1">'progress (Final-Final)'!$1:$9</definedName>
  </definedNames>
  <calcPr fullCalcOnLoad="1"/>
</workbook>
</file>

<file path=xl/sharedStrings.xml><?xml version="1.0" encoding="utf-8"?>
<sst xmlns="http://schemas.openxmlformats.org/spreadsheetml/2006/main" count="329" uniqueCount="281">
  <si>
    <t>Unit</t>
  </si>
  <si>
    <t>S.N.</t>
  </si>
  <si>
    <t>Total</t>
  </si>
  <si>
    <t>Programme / Project</t>
  </si>
  <si>
    <t>Benefited population</t>
  </si>
  <si>
    <t>UC</t>
  </si>
  <si>
    <t>DAG</t>
  </si>
  <si>
    <t>Male</t>
  </si>
  <si>
    <t>Female</t>
  </si>
  <si>
    <t xml:space="preserve">Checked by: </t>
  </si>
  <si>
    <t>Approved by:</t>
  </si>
  <si>
    <t>Prepared by:</t>
  </si>
  <si>
    <t>Other Stakeholders</t>
  </si>
  <si>
    <t>Reporting Date:</t>
  </si>
  <si>
    <t>Project Type</t>
  </si>
  <si>
    <t>LBs/ Donor</t>
  </si>
  <si>
    <t>Children</t>
  </si>
  <si>
    <t>Others (NDAG)</t>
  </si>
  <si>
    <t>Dalit</t>
  </si>
  <si>
    <t>Adibasi/ Janajati</t>
  </si>
  <si>
    <t>Disadv</t>
  </si>
  <si>
    <t>Estimated Physical Outputs (in Qty)</t>
  </si>
  <si>
    <t>Total Annual Estimated Budget (Rs. in '000)</t>
  </si>
  <si>
    <t>Actual physical outputs progress (in Qty)</t>
  </si>
  <si>
    <t>Project Funding Matrix (PFM)</t>
  </si>
  <si>
    <t>Fiscal Year: 069/070</t>
  </si>
  <si>
    <t>Agriculture Targeted</t>
  </si>
  <si>
    <t>No. of targeted projects</t>
  </si>
  <si>
    <t>No. of completed projects</t>
  </si>
  <si>
    <t>No. of on-going projects</t>
  </si>
  <si>
    <t>Grand Total</t>
  </si>
  <si>
    <t>Ward Number</t>
  </si>
  <si>
    <t>Estimated Cost sharing in '000</t>
  </si>
  <si>
    <t>Baglung Municipality</t>
  </si>
  <si>
    <t>cg";"rL 17</t>
  </si>
  <si>
    <t>sfo{ljlwsf] bkmf 36 sf] pkbkmf -2_ sf] v)* -u_ ;+u ;DjlGwt</t>
  </si>
  <si>
    <t>qm=;++</t>
  </si>
  <si>
    <t>If]q</t>
  </si>
  <si>
    <t>lqmofsnfksf] ljj/)f</t>
  </si>
  <si>
    <t>O{sfO{</t>
  </si>
  <si>
    <t>jflif{s nIf</t>
  </si>
  <si>
    <r>
      <t>k|ltj]bg cjlw ;Ddsf] k|ult -</t>
    </r>
    <r>
      <rPr>
        <sz val="9"/>
        <color indexed="8"/>
        <rFont val="Dotum"/>
        <family val="2"/>
      </rPr>
      <t>Cumulative</t>
    </r>
    <r>
      <rPr>
        <sz val="9"/>
        <color indexed="8"/>
        <rFont val="FONTASY_ HIMALI_ TT"/>
        <family val="5"/>
      </rPr>
      <t>_</t>
    </r>
  </si>
  <si>
    <t>nfeflGjt hg;+Vof</t>
  </si>
  <si>
    <t>s}lkmot</t>
  </si>
  <si>
    <t>k"?if</t>
  </si>
  <si>
    <t>dlxnf</t>
  </si>
  <si>
    <t xml:space="preserve">kl/df)f </t>
  </si>
  <si>
    <t>jh]^</t>
  </si>
  <si>
    <t>kl/df)f</t>
  </si>
  <si>
    <t>vr{</t>
  </si>
  <si>
    <t>lk%l*Psf] ju{</t>
  </si>
  <si>
    <t>cGo ju{</t>
  </si>
  <si>
    <t>k"jf{wf/ ljsf;</t>
  </si>
  <si>
    <t>cGo</t>
  </si>
  <si>
    <t>tof/ ug]{</t>
  </si>
  <si>
    <t>?h" ug]{</t>
  </si>
  <si>
    <t>:jLs[t ug]{</t>
  </si>
  <si>
    <t>ld^/</t>
  </si>
  <si>
    <t>2= u|fe]n</t>
  </si>
  <si>
    <t>1=gfnf</t>
  </si>
  <si>
    <t>ut jif{sf] bfloTj</t>
  </si>
  <si>
    <t>cGosf] s"n hDdf</t>
  </si>
  <si>
    <t>6=05=2 gu/ :tl/o</t>
  </si>
  <si>
    <t>6=05=7 j*f :t/Lo of]hgf -gfnf_</t>
  </si>
  <si>
    <t>j*f g+=6</t>
  </si>
  <si>
    <t>j*f g+= 15</t>
  </si>
  <si>
    <t>j*f g+= 16</t>
  </si>
  <si>
    <t>j*f g+= 17</t>
  </si>
  <si>
    <t>j*f g+= 18</t>
  </si>
  <si>
    <t>j*f g+= 2</t>
  </si>
  <si>
    <t>j*f g+= 1</t>
  </si>
  <si>
    <t>j*f g+= 4</t>
  </si>
  <si>
    <t>j*f g+= 5</t>
  </si>
  <si>
    <t>j*f g+= 6</t>
  </si>
  <si>
    <t xml:space="preserve">j*f g+= 7 </t>
  </si>
  <si>
    <t>j*f g+= 11</t>
  </si>
  <si>
    <t>6=05=6dd{t ;+ef/ sf]if -;*s jf]*{_</t>
  </si>
  <si>
    <t>6=05=7 j*f :t/Lo of]hgf</t>
  </si>
  <si>
    <t>6=05=8 sfof{no ejg lgdf{)f tyf dd{t ;Def/</t>
  </si>
  <si>
    <t>2=u|fe]n</t>
  </si>
  <si>
    <t xml:space="preserve">6=05=7 j*f :t/Lo of]hgf </t>
  </si>
  <si>
    <t>3= lkr</t>
  </si>
  <si>
    <t>3= lkr d{dt</t>
  </si>
  <si>
    <t>4= sne^{</t>
  </si>
  <si>
    <t>5= ejg</t>
  </si>
  <si>
    <t xml:space="preserve">8=01=9=2 :jf:Yo ;DjwL k''jf{wf/ ljsf; tkm{ </t>
  </si>
  <si>
    <t>1 rf}dfl;s nIo</t>
  </si>
  <si>
    <t>2 rf}dfl;ssf] k|ult</t>
  </si>
  <si>
    <t>3 rf}dfl;s nIo</t>
  </si>
  <si>
    <t>3 rf}dfl;ssf] k|ult</t>
  </si>
  <si>
    <t>2 rf}dfl;s nIo</t>
  </si>
  <si>
    <t>1 rf}dfl;ssf] k|ult</t>
  </si>
  <si>
    <t xml:space="preserve"> t];|f] tyf cGltd rf}dfl;s k|ult k|ltj]bg</t>
  </si>
  <si>
    <t>j]b ljBf c&gt;d lj/f^gu/ 16 kf~rfln / nLIdgf/)f j]b ljBf cf&gt;d lj/f^gu/ 5 ?= 200000</t>
  </si>
  <si>
    <t>j*f g+= 16 +-afnd}qL ljBfno ef}lts+_</t>
  </si>
  <si>
    <t>kvf{n</t>
  </si>
  <si>
    <t>nIdL ^f]ndf l/=jfn</t>
  </si>
  <si>
    <t>]</t>
  </si>
  <si>
    <t>cf=j= 2073.2074</t>
  </si>
  <si>
    <t>6=05=5 gu/ IF]q k'jf{wf/ ljsf; sfo{qmdjf^ ul/g] ljleGg of]hgfx¿</t>
  </si>
  <si>
    <t xml:space="preserve">j*f g+= 1 Pstf dfu{df lkr dd{t </t>
  </si>
  <si>
    <t>j*f g+= 1 ljhok"/ v ^f]n lgns)&amp; dfu{sf] lkr</t>
  </si>
  <si>
    <t>j*f g+= 1 ly/jd dfu{sf] lkr dd{t</t>
  </si>
  <si>
    <t>j*f g+= 2 jh/+ujnL  dfu{ lkr dd{t</t>
  </si>
  <si>
    <t>j*f g+= 1 gd"gf dfu{</t>
  </si>
  <si>
    <t>j*f g+= 15 uf]s"n dfu{</t>
  </si>
  <si>
    <t xml:space="preserve">j*f g+= 15 /fd;fxf kysf] k+rd"vL rf}s klZrd hfg] jf^f] lkr dd{t </t>
  </si>
  <si>
    <t xml:space="preserve">j*f g+= 18 gGb dfu{ jf^f] dnfof/f]* b]vL k"j{ s[i)f gu/ rf}s ;Dd  </t>
  </si>
  <si>
    <t xml:space="preserve">j*f g+= 18 &gt;L s[i)f gu/ rf}s b]vL k"j{ blIf)f cd/ nfn ofbjsf] #/ ;Dd lkr dd{t </t>
  </si>
  <si>
    <t>j*f g+= 18 slj/dfu{ lkr dd{t</t>
  </si>
  <si>
    <t xml:space="preserve">j*f g+= 20 lj/f^dfg &gt;]i&amp;sf] #/ b]vL elu/fh zfSo ;Dd lkr dd{t </t>
  </si>
  <si>
    <t>j*f g+= 20 kz"klt #/ b]vL /lj ;"Jjf;Dd lkr dd{t</t>
  </si>
  <si>
    <t>j*f g+= 22 ukm"/ ^f]ndf xl;d ldofsf] #/ b]vL k"j{ t}oj ldofsf] #/ ;Dd lkr ;*s dd{t ug</t>
  </si>
  <si>
    <t>j*f g+= 15 of]u dfu{sf] lkr dd{t</t>
  </si>
  <si>
    <t>j*f g+= 20 ;"sb]jsf] #/tkm{ ;*s dd{t</t>
  </si>
  <si>
    <t>j*f g+= 6 ;t;+u dfu{</t>
  </si>
  <si>
    <t>j*f g= 5 (f+^ klZrd /fd j=/fO{sf] #/ b]lv ljb"/ j:g]tsf] #/ ;Dd</t>
  </si>
  <si>
    <t>j*f g+= 1 vKt* dfu{df lkr dd{t</t>
  </si>
  <si>
    <t>j*f g+= 4 lqdfu{df lkr dd{t</t>
  </si>
  <si>
    <t>j*f g+= 5 vfhL{{ sf]xj/f dfu{df lkr dd{t</t>
  </si>
  <si>
    <t>/+u]nL /f]* dd{t</t>
  </si>
  <si>
    <t>j*f g+= 10 wd{eQm dfu{ dd{t</t>
  </si>
  <si>
    <t>j*f g+= 20 s]ldsn dfu{</t>
  </si>
  <si>
    <t>j*f g+= 17 ;]jf dfu{</t>
  </si>
  <si>
    <t>j*f g+= 4 k[YdL dfu{</t>
  </si>
  <si>
    <r>
      <t>lqj])fL ^f]nsf] d+unf b]jL dfu{df l/^]lg</t>
    </r>
    <r>
      <rPr>
        <sz val="8"/>
        <rFont val="Kantipur"/>
        <family val="0"/>
      </rPr>
      <t xml:space="preserve">× </t>
    </r>
    <r>
      <rPr>
        <sz val="8"/>
        <rFont val="FONTASY_HIMALI_TT"/>
        <family val="5"/>
      </rPr>
      <t xml:space="preserve">jfn cw"/f] </t>
    </r>
  </si>
  <si>
    <t xml:space="preserve">hfu[lt ^f]n s v sf] jfj"sfhL yfkfsf] #/ b]vL k|sfz kf)*]sf] #/ ;Dd l/=jfn tyf u|fe]n </t>
  </si>
  <si>
    <t>j]nuf%L # / v sf] ljrdf kg]{ #gZofd bfxfnsf] #/ b]vL lzj/fhf sf]O/fnfsf] #/ ;Dd l/=jfn</t>
  </si>
  <si>
    <t>k"j{ ;"s"Djf;L ^f]n - ;+;f/LdfO{ ^f]n cGtu{t _ u|e]n</t>
  </si>
  <si>
    <t>e"kfn dfu{df gfnf lgdf{)f ug]{ - pQm/ blIf)f _</t>
  </si>
  <si>
    <t>j*f g+= 3</t>
  </si>
  <si>
    <t>;f]djf/] dfu{ ;f]d k|= lg/f}nfsf] #/ hfg] jf^f]df sne^</t>
  </si>
  <si>
    <t xml:space="preserve">ljlxjf/]xf^ gx/ pQm/k"j{ tkm{ hfg]jf^f] u|fe]n-;"gf}n]f ljxflg_ </t>
  </si>
  <si>
    <t xml:space="preserve">ljlxjf/] xf^ klZrd pQm/ tkm{sf] jf^f] Os|fxL ^f]n u|fe]n </t>
  </si>
  <si>
    <t>l;len dfu{ gfnf</t>
  </si>
  <si>
    <t xml:space="preserve">cfbz{ ^f]n k|utLdfu{ led /fh bfxfnsf] #/ blIf)f klZrdf x"b} s)f{ /fodfemLsf] #/sf] jf^f]df jfn </t>
  </si>
  <si>
    <t xml:space="preserve">uf]s"n ^f]n k|utL;Ln dfu{ u)f]z sf]O/fnfsf] #/ b]vL /fd]Zj/ u]nfnsf] #/ ;Dd] gfnf </t>
  </si>
  <si>
    <t xml:space="preserve">w"DtL s[i)f vgfnsf] #/ b]vL klZrd /fhg kf]v/]nsf] #/ ;Dd sl/j 200dL= u|fe]n </t>
  </si>
  <si>
    <t>uf]kL ^f]n nId)f l#ld/]sf] #/ dfu{ u|fe]n</t>
  </si>
  <si>
    <t>;v"jf/] b[i^L dfu{ u|fe]n</t>
  </si>
  <si>
    <t xml:space="preserve">cfbz{ ^f]n cGgk")f{ dfu{ u|fe]n </t>
  </si>
  <si>
    <t xml:space="preserve">jgnf}/Lrf}s pQm/ Zofdnfndfu{ b]vL j+u"/ kmf/d;Dd u|fe]n </t>
  </si>
  <si>
    <t xml:space="preserve">rt/f gx/ k"j{ lvn/fh e§/fOsf] #/ hfg] jf^f]df sne^{ </t>
  </si>
  <si>
    <t xml:space="preserve">;dfj]zL ^f]n u|fe]n </t>
  </si>
  <si>
    <t xml:space="preserve">lz/f]dl)f dfu{ u|fe]n </t>
  </si>
  <si>
    <t xml:space="preserve">s[i)f dfu{ gfnf </t>
  </si>
  <si>
    <t>c?)fdfu{ v cw"/f] kSsL gfnf ;d]^g] u/L zf/bf dfu</t>
  </si>
  <si>
    <t xml:space="preserve">hgr]tgf dfu{ cw"/f] u|fe]n j|xDk"/f dfu{ ;Dd </t>
  </si>
  <si>
    <t>kz"klt dfu{ u|fe]n j*f g+ 6 ;Dd .</t>
  </si>
  <si>
    <t xml:space="preserve">dfxfsfn dfu{ j*f ;ldlt pQm/ u|fe]n </t>
  </si>
  <si>
    <t>j*f g+= 7</t>
  </si>
  <si>
    <t xml:space="preserve">c?)fdfu{ gx/ %]pdf sne^{ </t>
  </si>
  <si>
    <t xml:space="preserve">dw"jg dfu{sf] cw"/f] jf^f] u|fe]n </t>
  </si>
  <si>
    <t xml:space="preserve">sdn uf}tdsf] #/ b]vL k"j{ jf^f] u|fe]n </t>
  </si>
  <si>
    <t xml:space="preserve">lgd{n dfu{sf] sNkgf l;+xsf] #/ b]vL pQm/ k"j{ x"b} u)f]z ;"j]bLsf] #/ ;Dd jf^f] u|fe]n </t>
  </si>
  <si>
    <t xml:space="preserve">zdfj];L rf}s b]vL uf]ljGb /fhj+zLsf] pQm/ x/L j= yfkfsf] #/ hfg] jf^f]df sne^{ </t>
  </si>
  <si>
    <t>j*f g+= 13</t>
  </si>
  <si>
    <t xml:space="preserve">/fd k|= ofbjsf] #/ b]vL ljxf/L ofbjsf] #/ x"b} gGb nfn ofbjsf] #/ ;Dd kSsL gfnf </t>
  </si>
  <si>
    <t xml:space="preserve">hg;xof]u dfu{sf] cw"/f] gfnf lgdf{)f . </t>
  </si>
  <si>
    <t xml:space="preserve">a;kfs{sf] zfj{hflgs zf}rfno b]vL gjHof]tL dfu{ ;Dd u|fe]n / gfnf lgdf{)f </t>
  </si>
  <si>
    <t>cNsf j"$dfu{sf] cw"/f] gfnf lgdf{)f</t>
  </si>
  <si>
    <t>rf}d"vL dfu{sf] cw"/f] gfnf lgdf{)f</t>
  </si>
  <si>
    <t>cNsf r ^f]ndf sljtf lg/f}nfsf] #/ cuf*Lsf] cw"/f] u|fe]n / gfnf lgdf{)f ug</t>
  </si>
  <si>
    <t>/f}lgof/ dfu{sf] klZrd hfgsL kydf kSsL gfnf lgdf{)f</t>
  </si>
  <si>
    <t>dx]Gb| dfu{sf] hfgsL jf]l*é cuf*L sne^{ lgdf{)f</t>
  </si>
  <si>
    <t xml:space="preserve">hgky p=df=lj=sf] emfofn, (f]sf </t>
  </si>
  <si>
    <t xml:space="preserve">b/}of lj/ j= nfdfsf] #/ cuf*Lsf] ;*s cw"/f] u|fe]n ug]{ ;"jf]w l;+xsf] #/ ;Dd </t>
  </si>
  <si>
    <t>sfdt rf}s klZrd tf]ofgfy lwld/]sf] #/ klZrd jf^ blIf)f hfg] ;*s u|fe]n tyf sne^{.</t>
  </si>
  <si>
    <t xml:space="preserve">gf/fo)f dfu{df u|fe]n / sne^{ cw"/f] lgdf{)f </t>
  </si>
  <si>
    <t>clejfbg ^f]n ljsf; v cGtu{t kg]{ cdf]b s"df/ emfsf] #/ b]vL cw"/f] l/=jfn tyf df^f] k"g</t>
  </si>
  <si>
    <t xml:space="preserve">k|dLnf ;xgL / !fg]Gb| l;+xsf] #/ cuf*L df kSsL sne^{ lgdf{)f </t>
  </si>
  <si>
    <t>r]s ug]{</t>
  </si>
  <si>
    <t>gfd MO{+ #gZofd sfkn]</t>
  </si>
  <si>
    <t xml:space="preserve">gfd MO{ uf]kfn kf]v/]n </t>
  </si>
  <si>
    <t>gfd M O{ e/ts"df/ Gof}kfg]</t>
  </si>
  <si>
    <t xml:space="preserve">gfd Mlbks sf]O/fnf </t>
  </si>
  <si>
    <r>
      <t>kb Mk|d"v</t>
    </r>
    <r>
      <rPr>
        <sz val="11"/>
        <color indexed="8"/>
        <rFont val="Calibri"/>
        <family val="2"/>
      </rPr>
      <t>/</t>
    </r>
    <r>
      <rPr>
        <sz val="11"/>
        <color indexed="8"/>
        <rFont val="FONTASY_HIMALI_TT"/>
        <family val="5"/>
      </rPr>
      <t>sfo{sf/L clws[t</t>
    </r>
  </si>
  <si>
    <t>kb MOGlhlgo/</t>
  </si>
  <si>
    <t>kb M OGlhlgo/</t>
  </si>
  <si>
    <t xml:space="preserve">  kb M OGlhlgo/</t>
  </si>
  <si>
    <t>lj/f^gu/ dxfgu/kflnsf sfof{no</t>
  </si>
  <si>
    <t xml:space="preserve">j*f g+= 1 wd{zfnf ^f]nsf] hfgsL wd{zfnf dfu{df kSSL gfnf / u|Fe]n </t>
  </si>
  <si>
    <t>j*f g+= 5 ly/jd dfu{ gfnf u|fe]n</t>
  </si>
  <si>
    <t>j*f g+= 1 cg"s/)f dfu{df cw"/f] gfnf</t>
  </si>
  <si>
    <t xml:space="preserve"> zflGtdfu{ gfnf</t>
  </si>
  <si>
    <t xml:space="preserve"> dgsfdgf dfu{ gfnf</t>
  </si>
  <si>
    <t xml:space="preserve"> ;"gfdL dfu{ gfnf</t>
  </si>
  <si>
    <t xml:space="preserve"> ;}lgs dfu{ l/=jfn </t>
  </si>
  <si>
    <t>j]nuf%L # / v sf] ljrdf kg]{ #gZofd bfxfnsf] #/ b]vL lzj/fhf sf]O/fnfsf] #/ ;Dd l/=jfn -yk_</t>
  </si>
  <si>
    <t xml:space="preserve"> od a yfkf sf] #/ cufl* u|Fj]]n</t>
  </si>
  <si>
    <t>lqj]l)f u sf] zflGtdfu{ l/=jfn</t>
  </si>
  <si>
    <t xml:space="preserve"> lgns)&amp; dfu{df pQ/ ;*s u|Fe]n -k")f{ uf}tdsf] #/ tkm{_</t>
  </si>
  <si>
    <t xml:space="preserve"> j]nuf%L % jf^ k"?if]Qd clwsf/L hfg] ;*s pQ/</t>
  </si>
  <si>
    <t>j*f g+= 1 ;f}uft dfu{lkr</t>
  </si>
  <si>
    <t>j*F g+= 3 ;okqL dfu{df cw"/f] gfnf</t>
  </si>
  <si>
    <t>j*F g+= 3 uf]bfj/L dfu{ jf^ ;okqL dfu{df hfg] d"vdf sne^{ / gfnf</t>
  </si>
  <si>
    <t>j*f g+= 4 Hof]lt dfu{ dgf]h cfemfsf] #/%]p gfnf</t>
  </si>
  <si>
    <t>j*f g+= 4 DFFGFu* dfu{ vfg]kfgL pQ/ jf^ klZrfd hfg] ;*sdf gfnf</t>
  </si>
  <si>
    <t xml:space="preserve"> jf?)foGq k%f*L gfnf</t>
  </si>
  <si>
    <t xml:space="preserve"> xn]l;dfu{ k|ldnfsf] #/ tkm{ </t>
  </si>
  <si>
    <t>j*f g+= 4  h]i^ gful/ssf nfuL kmn}rf</t>
  </si>
  <si>
    <t>8=01=8=1 v"Nnf lbzfd"Qm If]q ljsf;</t>
  </si>
  <si>
    <t xml:space="preserve">j*f g+= 4 ljlxjf/]xl^of k"j{ P]nfgL hUfuf ;+/If)f </t>
  </si>
  <si>
    <t>j*f g+= 5 w/fg /f]* b]lv k|lti&amp;fg dfu{ lgdf{)f</t>
  </si>
  <si>
    <t xml:space="preserve"> gx/ ky u|fe]n </t>
  </si>
  <si>
    <t xml:space="preserve"> (f^ klZrd u|fe]n </t>
  </si>
  <si>
    <t>j*f g+= 5 uugw"nL dfu{ lgdf{)f</t>
  </si>
  <si>
    <t>j*f g+= 5 xn];L dfu{df  gfnf</t>
  </si>
  <si>
    <t xml:space="preserve">j*f g+= 5  k|utLlzndfu{ </t>
  </si>
  <si>
    <t>j*f g+= 5 /fhj+zL r]f]s vfhL{ hfg]jf^f] gfnf u|fe]n ;*s</t>
  </si>
  <si>
    <t xml:space="preserve"> hghfu[lt dfu gfnf</t>
  </si>
  <si>
    <t>j*f g+ 5 s"GtL dfu{df lkr</t>
  </si>
  <si>
    <t>j*f g+= 5 cGgk")f}dfu{ gfnf</t>
  </si>
  <si>
    <t>j*f g+= 1 /fwf/d)f dlGb/ dd{t</t>
  </si>
  <si>
    <t>j*f g+= 6 hfd"guf%L ;fd"bflos ejg klZrd ;*s gfnf lgdf{)f</t>
  </si>
  <si>
    <t>j*f g+= 6 l;tfky lkr</t>
  </si>
  <si>
    <r>
      <t xml:space="preserve">;+emgf ^f]n l;$fy{ dfu{sf] cw"/f] </t>
    </r>
    <r>
      <rPr>
        <sz val="9.5"/>
        <rFont val="Times New Roman"/>
        <family val="1"/>
      </rPr>
      <t>WBM</t>
    </r>
  </si>
  <si>
    <t>s[i)f dfu{ gfnf +-yk_</t>
  </si>
  <si>
    <t xml:space="preserve"> Crf cw"/f] gfnf</t>
  </si>
  <si>
    <t xml:space="preserve"> &gt;[ltdfu{ df^f]  u|fe]n</t>
  </si>
  <si>
    <t xml:space="preserve"> jlx/fdfu{  u|fe]n</t>
  </si>
  <si>
    <t>kz"klt dfu{ ;"of]{bo ^f]ndf   u|fe]n</t>
  </si>
  <si>
    <t>s}nfzk"/L dfu{ ;+/If)f dd{t  u|fe]n</t>
  </si>
  <si>
    <t>hfd"guf%L s ^f]n u|fe]n /  sne^{</t>
  </si>
  <si>
    <t xml:space="preserve">;"dfu u|fe]n </t>
  </si>
  <si>
    <t>j*f g+= 6 kz"klt dfu{ ;"of]{bo ^f]ndf lgdf{)f sfo{</t>
  </si>
  <si>
    <t xml:space="preserve">j*f g+= 6  lzz"ky gfnf </t>
  </si>
  <si>
    <t xml:space="preserve">j*f g+= 7 dl:ht dfu{ / bf]:tfgf dfu{df gfnf </t>
  </si>
  <si>
    <t xml:space="preserve"> Hjfnf dfu{ gfnf </t>
  </si>
  <si>
    <t xml:space="preserve">j*f g+= 10 ux]nL dfu{df gfnf </t>
  </si>
  <si>
    <t>j*f g+= 10 lj&gt;fGlt #f^df xf^vf]nf ^F]n Hof×%"k #f]t]{g zfGtL:t"t dd{t ;+ef/ tyf bfxf ;+:sf/ / lrtf jgfpg</t>
  </si>
  <si>
    <t>kSsL ;*s</t>
  </si>
  <si>
    <t>:dzfg#f^df ;*s lgdf{)f</t>
  </si>
  <si>
    <t>zMz"Ns zf}rfno lgdf{)f</t>
  </si>
  <si>
    <t xml:space="preserve">g]kfn lghfdlt sfof{no ejg </t>
  </si>
  <si>
    <t xml:space="preserve">j*f g+= 11 xl/x/ rf}s blIf)f cw"/f] jfn dfu{sf] b"j} kl^ Ps tkmL{ gfnf lgdf{)f b]j]Gb| sf]O/fnfsf] #/ blIf)f / x/Lx/ rf}s b]vL blIf)f cw"/f] ;*s lkr </t>
  </si>
  <si>
    <t>j*f g+=11</t>
  </si>
  <si>
    <t>kbd j= clwsf/Lsf] ljr jf^ klZrd hfg] jf^f] gfnf</t>
  </si>
  <si>
    <t>/fdk|;fb ofbj #/ cufl* gfnf</t>
  </si>
  <si>
    <t>j*f g+= 13  o; lj/^gu/ pkdxf g= kf= j*f g+ 13 df /x]sf] cfbz{ k|f= lj= ejgsf] dd{t sfo{</t>
  </si>
  <si>
    <t>j*f g+= 15 ;fs]nf dfu{ lgdf{)f</t>
  </si>
  <si>
    <t>j*f g+= 15 l;ld|s kydf lkr</t>
  </si>
  <si>
    <t xml:space="preserve">xl/s{i)f zfSo #/ cufl* u|fe]n </t>
  </si>
  <si>
    <t>gof k|utL dfu{ gfnf</t>
  </si>
  <si>
    <t>j*f g+= 15 hgky jfrgfnosf] :t/ pGgltsf] nfuL</t>
  </si>
  <si>
    <t>j*f g+= 16 Go'/f]* dfu{ lkr</t>
  </si>
  <si>
    <t>j*f g+= 16 cfnf]s dfu{df gfnf</t>
  </si>
  <si>
    <t>j*f g+= 16 ;u/dfyf dfu{ lgdf{)f</t>
  </si>
  <si>
    <t xml:space="preserve"> jlb| bfxfn sf] #/ cuf*L u|fe]n u|fe]n </t>
  </si>
  <si>
    <t xml:space="preserve"> hgr]tgf dfu{df gfnf</t>
  </si>
  <si>
    <t xml:space="preserve"> k|utL ;"Gb/ dfu{df gfnf</t>
  </si>
  <si>
    <t>j*f g+= 17 slj|:yfg lgdf{)f</t>
  </si>
  <si>
    <t xml:space="preserve"> hgsdfu{ cw"/f] gfnf</t>
  </si>
  <si>
    <t xml:space="preserve">j*f g+= 18 /fdhfgsL dlGb/ ejg </t>
  </si>
  <si>
    <t xml:space="preserve"> *+u|Fxdfu{ l/=jfn </t>
  </si>
  <si>
    <t xml:space="preserve">j*f g+= 22 /#"klt :d'n b]vL lxdfno ldn ;Dd lgdf{)f -l;df If]q ljsf; sfo{s|d g]kfn ;/sf/ jf^_ </t>
  </si>
  <si>
    <t>j*f g+= 16.20 l;df ;*s l*=cfO{=O{=sfof{no blIF)f gfnf, lkr ug]{</t>
  </si>
  <si>
    <t>j*f g+= 1 j"$ rf]s b]lv k'j{ gfnf / lkr ug]{</t>
  </si>
  <si>
    <t>j*f g+= 4 ljlxjf/] xl^of tkm{sf] ;*s gfnf</t>
  </si>
  <si>
    <t>j*f g+= 16 b/}of dfu{df gfnf, lkr</t>
  </si>
  <si>
    <t>j*F g+= 6 gjo'jf kydf lkr</t>
  </si>
  <si>
    <t>WBM</t>
  </si>
  <si>
    <t xml:space="preserve">j*f g+= 4 ;Ktsf]zLdfu{df lkr </t>
  </si>
  <si>
    <t xml:space="preserve">j*f g+= 18 w/djfw/f]* lj/f^ ;fOG; sn]h blIF)f lkr </t>
  </si>
  <si>
    <t xml:space="preserve">j*f g+= 1 cg"s/)f dfu{df lkr </t>
  </si>
  <si>
    <t>j*f g+= 16 k^"jf/Ldfu{df gfnf  ;*s</t>
  </si>
  <si>
    <t xml:space="preserve">j*f g+= 3 nIdLgf/fo)fdfu{df gfnf lkr </t>
  </si>
  <si>
    <t>j*f;ldltsf] sfof{no j*f g+= 4 ejg lgdf{)f</t>
  </si>
  <si>
    <t>zxLb /+uzfnfsf] lgdf)f sfo{ qmdfut</t>
  </si>
  <si>
    <t xml:space="preserve">gu/ k|d"v ,pkk|d"v Ho'sf] sfo{sIf /+u/f]ug </t>
  </si>
  <si>
    <t>:jf:Uy rf}sL lgdf{)f -kvf{n_</t>
  </si>
  <si>
    <t xml:space="preserve">&amp;"nf k"jf{wf/ </t>
  </si>
  <si>
    <t>ljdfg:yndf ;*s ;"wf/</t>
  </si>
  <si>
    <t>kflg^+sL b]vL dflqsf uNnL ;Dd lkr dd{t</t>
  </si>
  <si>
    <t>cgfddfu{df lkr</t>
  </si>
  <si>
    <t>hnhnf rf}s b]vL ^«flkms rf]s ;Dd lkr dd{t</t>
  </si>
  <si>
    <t>o; cf=j=sf] dd{t lzif{sdf ePsf] vr{</t>
  </si>
  <si>
    <t>6=05=6.1 dd{t ;+ef/ sf]if</t>
  </si>
  <si>
    <t>g=kf=ejgdf Kof/fkmL^ jfn</t>
  </si>
  <si>
    <t>j*f j*f g+= 6 ;ldlt sfof{nodf kvf{n</t>
  </si>
  <si>
    <t>j*f ;ldlt j*f g++ 7 sf] cw"/f] vkf{n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</si>
</sst>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(* #,##0_);_(* \(#,##0\);_(* &quot;-&quot;??_);_(@_)"/>
    <numFmt numFmtId="174" formatCode="_(* #,##0.0_);_(* \(#,##0.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  <numFmt numFmtId="180" formatCode="_-* #,##0.000_-;\-* #,##0.000_-;_-* &quot;-&quot;???_-;_-@_-"/>
    <numFmt numFmtId="181" formatCode="[$-409]dddd\,\ mmmm\ dd\,\ yyyy"/>
    <numFmt numFmtId="182" formatCode="[$-409]h:mm:ss\ AM/PM"/>
    <numFmt numFmtId="183" formatCode="0.000"/>
    <numFmt numFmtId="184" formatCode="_(* #,##0.000_);_(* \(#,##0.000\);_(* &quot;-&quot;??_);_(@_)"/>
    <numFmt numFmtId="185" formatCode="[$-4000439]0"/>
    <numFmt numFmtId="186" formatCode="_(* #,##0.0000_);_(* \(#,##0.0000\);_(* &quot;-&quot;??_);_(@_)"/>
    <numFmt numFmtId="187" formatCode="_(* #,##0.000_);_(* \(#,##0.000\);_(* &quot;-&quot;???_);_(@_)"/>
    <numFmt numFmtId="188" formatCode="[$-4000439]0.000"/>
    <numFmt numFmtId="189" formatCode="_(* #,##0.00000_);_(* \(#,##0.00000\);_(* &quot;-&quot;??_);_(@_)"/>
    <numFmt numFmtId="190" formatCode="[$-4000439]0.0"/>
    <numFmt numFmtId="191" formatCode="[$-4000439]0.00"/>
    <numFmt numFmtId="192" formatCode="[$-4000439]0.##"/>
    <numFmt numFmtId="193" formatCode="[$-4000439]0.###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FONTASY_ HIMALI_ TT"/>
      <family val="5"/>
    </font>
    <font>
      <sz val="9"/>
      <color indexed="8"/>
      <name val="FONTASY_ HIMALI_ TT"/>
      <family val="5"/>
    </font>
    <font>
      <sz val="9"/>
      <color indexed="8"/>
      <name val="Dotum"/>
      <family val="2"/>
    </font>
    <font>
      <b/>
      <sz val="10"/>
      <name val="FONTASY_ HIMALI_ TT"/>
      <family val="5"/>
    </font>
    <font>
      <b/>
      <sz val="9"/>
      <name val="FONTASY_ HIMALI_ TT"/>
      <family val="5"/>
    </font>
    <font>
      <sz val="9.5"/>
      <name val="FONTASY_HIMALI_TT"/>
      <family val="5"/>
    </font>
    <font>
      <sz val="10"/>
      <name val="FONTASY_HIMALI_TT"/>
      <family val="5"/>
    </font>
    <font>
      <b/>
      <sz val="9.5"/>
      <name val="FONTASY_HIMALI_TT"/>
      <family val="5"/>
    </font>
    <font>
      <b/>
      <u val="single"/>
      <sz val="9.5"/>
      <name val="FONTASY_HIMALI_TT"/>
      <family val="5"/>
    </font>
    <font>
      <b/>
      <sz val="10"/>
      <name val="FONTASY_HIMALI_TT"/>
      <family val="5"/>
    </font>
    <font>
      <sz val="9"/>
      <name val="FONTASY_HIMALI_TT"/>
      <family val="5"/>
    </font>
    <font>
      <b/>
      <sz val="8"/>
      <name val="FONTASY_HIMALI_TT"/>
      <family val="5"/>
    </font>
    <font>
      <b/>
      <sz val="7"/>
      <name val="FONTASY_HIMALI_TT"/>
      <family val="5"/>
    </font>
    <font>
      <b/>
      <sz val="9"/>
      <name val="FONTASY_HIMALI_TT"/>
      <family val="5"/>
    </font>
    <font>
      <b/>
      <sz val="12"/>
      <name val="FONTASY_HIMALI_TT"/>
      <family val="5"/>
    </font>
    <font>
      <sz val="8"/>
      <name val="FONTASY_HIMALI_TT"/>
      <family val="5"/>
    </font>
    <font>
      <sz val="8"/>
      <name val="Kantipur"/>
      <family val="0"/>
    </font>
    <font>
      <sz val="11"/>
      <color indexed="8"/>
      <name val="FONTASY_HIMALI_TT"/>
      <family val="5"/>
    </font>
    <font>
      <sz val="9.5"/>
      <name val="Times New Roman"/>
      <family val="1"/>
    </font>
    <font>
      <b/>
      <sz val="8"/>
      <name val="FONTASY_ HIMALI_ TT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0"/>
      <color indexed="8"/>
      <name val="FONTASY_ HIMALI_ TT"/>
      <family val="5"/>
    </font>
    <font>
      <sz val="11"/>
      <color indexed="8"/>
      <name val="FONTASY_ HIMALI_ TT"/>
      <family val="5"/>
    </font>
    <font>
      <b/>
      <sz val="9"/>
      <color indexed="8"/>
      <name val="FONTASY_ HIMALI_ TT"/>
      <family val="5"/>
    </font>
    <font>
      <b/>
      <sz val="10"/>
      <color indexed="8"/>
      <name val="FONTASY_ HIMALI_ TT"/>
      <family val="5"/>
    </font>
    <font>
      <sz val="9"/>
      <color indexed="8"/>
      <name val="FONTASY_HIMALI_TT"/>
      <family val="5"/>
    </font>
    <font>
      <b/>
      <sz val="9"/>
      <color indexed="8"/>
      <name val="FONTASY_HIMALI_TT"/>
      <family val="5"/>
    </font>
    <font>
      <b/>
      <sz val="12"/>
      <color indexed="8"/>
      <name val="FONTASY_HIMALI_TT"/>
      <family val="5"/>
    </font>
    <font>
      <b/>
      <sz val="12"/>
      <color indexed="40"/>
      <name val="FONTASY_HIMALI_TT"/>
      <family val="5"/>
    </font>
    <font>
      <sz val="10.5"/>
      <color indexed="8"/>
      <name val="FONTASY_ HIMALI_ TT"/>
      <family val="5"/>
    </font>
    <font>
      <b/>
      <sz val="9"/>
      <color indexed="8"/>
      <name val="Calibri"/>
      <family val="2"/>
    </font>
    <font>
      <b/>
      <sz val="14"/>
      <color indexed="8"/>
      <name val="FONTASY_HIMALI_TT"/>
      <family val="5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FONTASY_ HIMALI_ TT"/>
      <family val="5"/>
    </font>
    <font>
      <b/>
      <sz val="10"/>
      <color theme="1"/>
      <name val="FONTASY_ HIMALI_ TT"/>
      <family val="5"/>
    </font>
    <font>
      <sz val="9"/>
      <color theme="1"/>
      <name val="FONTASY_ HIMALI_ TT"/>
      <family val="5"/>
    </font>
    <font>
      <sz val="11"/>
      <color theme="1"/>
      <name val="FONTASY_HIMALI_TT"/>
      <family val="5"/>
    </font>
    <font>
      <sz val="9"/>
      <color theme="1"/>
      <name val="FONTASY_HIMALI_TT"/>
      <family val="5"/>
    </font>
    <font>
      <b/>
      <sz val="9"/>
      <color theme="1"/>
      <name val="FONTASY_HIMALI_TT"/>
      <family val="5"/>
    </font>
    <font>
      <b/>
      <sz val="12"/>
      <color theme="1"/>
      <name val="FONTASY_HIMALI_TT"/>
      <family val="5"/>
    </font>
    <font>
      <b/>
      <sz val="12"/>
      <color rgb="FF00B0F0"/>
      <name val="FONTASY_HIMALI_TT"/>
      <family val="5"/>
    </font>
    <font>
      <sz val="10.5"/>
      <color theme="1"/>
      <name val="FONTASY_ HIMALI_ TT"/>
      <family val="5"/>
    </font>
    <font>
      <b/>
      <sz val="9"/>
      <color theme="1"/>
      <name val="FONTASY_ HIMALI_ TT"/>
      <family val="5"/>
    </font>
    <font>
      <sz val="10"/>
      <color theme="1"/>
      <name val="FONTASY_ HIMALI_ TT"/>
      <family val="5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b/>
      <sz val="14"/>
      <color theme="1"/>
      <name val="FONTASY_HIMALI_TT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 style="thin"/>
      <right style="thin"/>
      <top style="dashed"/>
      <bottom style="dotted"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medium"/>
      <bottom style="dotted"/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4" fillId="0" borderId="0">
      <alignment/>
      <protection/>
    </xf>
    <xf numFmtId="0" fontId="1" fillId="32" borderId="7" applyNumberFormat="0" applyFont="0" applyAlignment="0" applyProtection="0"/>
    <xf numFmtId="0" fontId="69" fillId="27" borderId="8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3" fontId="4" fillId="0" borderId="0" xfId="42" applyFont="1" applyFill="1" applyAlignment="1">
      <alignment vertical="center"/>
    </xf>
    <xf numFmtId="0" fontId="4" fillId="0" borderId="0" xfId="0" applyFont="1" applyFill="1" applyAlignment="1">
      <alignment/>
    </xf>
    <xf numFmtId="43" fontId="73" fillId="0" borderId="10" xfId="42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10" xfId="42" applyNumberFormat="1" applyFont="1" applyFill="1" applyBorder="1" applyAlignment="1">
      <alignment horizontal="center" vertical="center" wrapText="1"/>
    </xf>
    <xf numFmtId="0" fontId="73" fillId="0" borderId="10" xfId="42" applyNumberFormat="1" applyFont="1" applyFill="1" applyBorder="1" applyAlignment="1">
      <alignment horizontal="center" vertical="center"/>
    </xf>
    <xf numFmtId="43" fontId="5" fillId="0" borderId="0" xfId="42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43" fontId="73" fillId="0" borderId="10" xfId="42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center"/>
    </xf>
    <xf numFmtId="43" fontId="6" fillId="7" borderId="10" xfId="42" applyFont="1" applyFill="1" applyBorder="1" applyAlignment="1">
      <alignment horizontal="left" vertical="center"/>
    </xf>
    <xf numFmtId="0" fontId="74" fillId="0" borderId="10" xfId="0" applyFont="1" applyBorder="1" applyAlignment="1">
      <alignment vertical="center" wrapText="1"/>
    </xf>
    <xf numFmtId="0" fontId="6" fillId="7" borderId="10" xfId="0" applyFont="1" applyFill="1" applyBorder="1" applyAlignment="1">
      <alignment horizontal="right" vertical="center"/>
    </xf>
    <xf numFmtId="0" fontId="6" fillId="7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6" fillId="33" borderId="10" xfId="42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73" fontId="8" fillId="33" borderId="10" xfId="42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2" fontId="76" fillId="33" borderId="10" xfId="42" applyNumberFormat="1" applyFont="1" applyFill="1" applyBorder="1" applyAlignment="1">
      <alignment horizontal="center" vertical="center"/>
    </xf>
    <xf numFmtId="2" fontId="13" fillId="33" borderId="12" xfId="0" applyNumberFormat="1" applyFont="1" applyFill="1" applyBorder="1" applyAlignment="1" applyProtection="1">
      <alignment horizontal="justify"/>
      <protection locked="0"/>
    </xf>
    <xf numFmtId="0" fontId="0" fillId="33" borderId="0" xfId="0" applyFill="1" applyAlignment="1">
      <alignment/>
    </xf>
    <xf numFmtId="0" fontId="75" fillId="33" borderId="0" xfId="0" applyFont="1" applyFill="1" applyAlignment="1">
      <alignment/>
    </xf>
    <xf numFmtId="0" fontId="77" fillId="33" borderId="10" xfId="0" applyFont="1" applyFill="1" applyBorder="1" applyAlignment="1">
      <alignment/>
    </xf>
    <xf numFmtId="2" fontId="13" fillId="33" borderId="13" xfId="0" applyNumberFormat="1" applyFont="1" applyFill="1" applyBorder="1" applyAlignment="1">
      <alignment horizontal="justify" vertical="center"/>
    </xf>
    <xf numFmtId="2" fontId="13" fillId="33" borderId="14" xfId="0" applyNumberFormat="1" applyFont="1" applyFill="1" applyBorder="1" applyAlignment="1">
      <alignment horizontal="right" vertical="top"/>
    </xf>
    <xf numFmtId="2" fontId="13" fillId="33" borderId="10" xfId="0" applyNumberFormat="1" applyFont="1" applyFill="1" applyBorder="1" applyAlignment="1">
      <alignment horizontal="center" vertical="center"/>
    </xf>
    <xf numFmtId="2" fontId="13" fillId="33" borderId="15" xfId="0" applyNumberFormat="1" applyFont="1" applyFill="1" applyBorder="1" applyAlignment="1">
      <alignment horizontal="justify" vertical="center"/>
    </xf>
    <xf numFmtId="2" fontId="13" fillId="33" borderId="12" xfId="0" applyNumberFormat="1" applyFont="1" applyFill="1" applyBorder="1" applyAlignment="1">
      <alignment horizontal="justify" vertical="center"/>
    </xf>
    <xf numFmtId="2" fontId="13" fillId="33" borderId="14" xfId="0" applyNumberFormat="1" applyFont="1" applyFill="1" applyBorder="1" applyAlignment="1">
      <alignment horizontal="justify" vertical="center"/>
    </xf>
    <xf numFmtId="0" fontId="78" fillId="0" borderId="0" xfId="0" applyFont="1" applyAlignment="1">
      <alignment/>
    </xf>
    <xf numFmtId="0" fontId="79" fillId="0" borderId="10" xfId="0" applyFont="1" applyBorder="1" applyAlignment="1">
      <alignment horizontal="center" vertical="center" wrapText="1"/>
    </xf>
    <xf numFmtId="0" fontId="80" fillId="33" borderId="10" xfId="0" applyFont="1" applyFill="1" applyBorder="1" applyAlignment="1">
      <alignment/>
    </xf>
    <xf numFmtId="0" fontId="81" fillId="33" borderId="10" xfId="0" applyFont="1" applyFill="1" applyBorder="1" applyAlignment="1">
      <alignment horizontal="left"/>
    </xf>
    <xf numFmtId="0" fontId="80" fillId="33" borderId="10" xfId="0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/>
    </xf>
    <xf numFmtId="0" fontId="17" fillId="33" borderId="10" xfId="0" applyFont="1" applyFill="1" applyBorder="1" applyAlignment="1">
      <alignment horizontal="center" wrapText="1"/>
    </xf>
    <xf numFmtId="2" fontId="13" fillId="33" borderId="10" xfId="0" applyNumberFormat="1" applyFont="1" applyFill="1" applyBorder="1" applyAlignment="1">
      <alignment horizontal="justify" vertical="center"/>
    </xf>
    <xf numFmtId="2" fontId="13" fillId="33" borderId="10" xfId="0" applyNumberFormat="1" applyFont="1" applyFill="1" applyBorder="1" applyAlignment="1">
      <alignment vertical="top"/>
    </xf>
    <xf numFmtId="2" fontId="13" fillId="33" borderId="10" xfId="42" applyNumberFormat="1" applyFont="1" applyFill="1" applyBorder="1" applyAlignment="1">
      <alignment vertical="top"/>
    </xf>
    <xf numFmtId="0" fontId="14" fillId="33" borderId="15" xfId="0" applyFont="1" applyFill="1" applyBorder="1" applyAlignment="1">
      <alignment/>
    </xf>
    <xf numFmtId="0" fontId="14" fillId="33" borderId="15" xfId="0" applyFont="1" applyFill="1" applyBorder="1" applyAlignment="1">
      <alignment wrapText="1"/>
    </xf>
    <xf numFmtId="2" fontId="13" fillId="33" borderId="11" xfId="0" applyNumberFormat="1" applyFont="1" applyFill="1" applyBorder="1" applyAlignment="1">
      <alignment horizontal="justify" vertical="center"/>
    </xf>
    <xf numFmtId="2" fontId="16" fillId="33" borderId="14" xfId="0" applyNumberFormat="1" applyFont="1" applyFill="1" applyBorder="1" applyAlignment="1">
      <alignment horizontal="justify" vertical="center"/>
    </xf>
    <xf numFmtId="2" fontId="13" fillId="33" borderId="15" xfId="0" applyNumberFormat="1" applyFont="1" applyFill="1" applyBorder="1" applyAlignment="1" applyProtection="1">
      <alignment horizontal="justify"/>
      <protection locked="0"/>
    </xf>
    <xf numFmtId="2" fontId="15" fillId="33" borderId="10" xfId="0" applyNumberFormat="1" applyFont="1" applyFill="1" applyBorder="1" applyAlignment="1">
      <alignment horizontal="justify" vertical="center"/>
    </xf>
    <xf numFmtId="2" fontId="15" fillId="33" borderId="10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/>
    </xf>
    <xf numFmtId="2" fontId="14" fillId="33" borderId="14" xfId="0" applyNumberFormat="1" applyFont="1" applyFill="1" applyBorder="1" applyAlignment="1">
      <alignment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wrapText="1"/>
    </xf>
    <xf numFmtId="0" fontId="78" fillId="33" borderId="0" xfId="0" applyFont="1" applyFill="1" applyAlignment="1">
      <alignment/>
    </xf>
    <xf numFmtId="2" fontId="19" fillId="33" borderId="10" xfId="0" applyNumberFormat="1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justify" vertical="center"/>
    </xf>
    <xf numFmtId="2" fontId="13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73" fontId="11" fillId="33" borderId="10" xfId="42" applyNumberFormat="1" applyFont="1" applyFill="1" applyBorder="1" applyAlignment="1">
      <alignment horizontal="center" vertical="center"/>
    </xf>
    <xf numFmtId="0" fontId="75" fillId="33" borderId="0" xfId="0" applyFont="1" applyFill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/>
    </xf>
    <xf numFmtId="2" fontId="13" fillId="33" borderId="14" xfId="0" applyNumberFormat="1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2" fontId="19" fillId="33" borderId="10" xfId="0" applyNumberFormat="1" applyFont="1" applyFill="1" applyBorder="1" applyAlignment="1">
      <alignment horizontal="center" vertical="center" wrapText="1"/>
    </xf>
    <xf numFmtId="2" fontId="77" fillId="33" borderId="10" xfId="0" applyNumberFormat="1" applyFont="1" applyFill="1" applyBorder="1" applyAlignment="1">
      <alignment horizontal="center" vertical="center"/>
    </xf>
    <xf numFmtId="2" fontId="84" fillId="33" borderId="10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17" xfId="0" applyNumberFormat="1" applyFont="1" applyFill="1" applyBorder="1" applyAlignment="1">
      <alignment horizontal="center" vertical="center" wrapText="1"/>
    </xf>
    <xf numFmtId="2" fontId="13" fillId="33" borderId="10" xfId="42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 wrapText="1"/>
    </xf>
    <xf numFmtId="2" fontId="13" fillId="33" borderId="14" xfId="42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left"/>
    </xf>
    <xf numFmtId="0" fontId="84" fillId="33" borderId="18" xfId="0" applyFont="1" applyFill="1" applyBorder="1" applyAlignment="1">
      <alignment horizontal="center" vertical="center"/>
    </xf>
    <xf numFmtId="0" fontId="84" fillId="33" borderId="16" xfId="0" applyFont="1" applyFill="1" applyBorder="1" applyAlignment="1">
      <alignment horizontal="center" vertical="center"/>
    </xf>
    <xf numFmtId="0" fontId="77" fillId="33" borderId="16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wrapText="1"/>
    </xf>
    <xf numFmtId="0" fontId="78" fillId="0" borderId="0" xfId="0" applyFont="1" applyAlignment="1">
      <alignment horizontal="center" vertical="center"/>
    </xf>
    <xf numFmtId="0" fontId="76" fillId="33" borderId="10" xfId="0" applyFont="1" applyFill="1" applyBorder="1" applyAlignment="1">
      <alignment horizontal="center" wrapText="1"/>
    </xf>
    <xf numFmtId="0" fontId="84" fillId="33" borderId="10" xfId="0" applyFont="1" applyFill="1" applyBorder="1" applyAlignment="1">
      <alignment/>
    </xf>
    <xf numFmtId="2" fontId="16" fillId="33" borderId="19" xfId="0" applyNumberFormat="1" applyFont="1" applyFill="1" applyBorder="1" applyAlignment="1">
      <alignment horizontal="justify" vertical="center"/>
    </xf>
    <xf numFmtId="2" fontId="13" fillId="33" borderId="20" xfId="0" applyNumberFormat="1" applyFont="1" applyFill="1" applyBorder="1" applyAlignment="1">
      <alignment horizontal="justify" vertical="center"/>
    </xf>
    <xf numFmtId="2" fontId="13" fillId="33" borderId="21" xfId="0" applyNumberFormat="1" applyFont="1" applyFill="1" applyBorder="1" applyAlignment="1">
      <alignment horizontal="justify" vertical="center"/>
    </xf>
    <xf numFmtId="2" fontId="13" fillId="33" borderId="22" xfId="0" applyNumberFormat="1" applyFont="1" applyFill="1" applyBorder="1" applyAlignment="1">
      <alignment horizontal="justify" vertical="center"/>
    </xf>
    <xf numFmtId="2" fontId="13" fillId="33" borderId="23" xfId="0" applyNumberFormat="1" applyFont="1" applyFill="1" applyBorder="1" applyAlignment="1">
      <alignment horizontal="justify" vertical="center"/>
    </xf>
    <xf numFmtId="2" fontId="13" fillId="33" borderId="20" xfId="0" applyNumberFormat="1" applyFont="1" applyFill="1" applyBorder="1" applyAlignment="1">
      <alignment horizontal="right" vertical="top"/>
    </xf>
    <xf numFmtId="2" fontId="13" fillId="33" borderId="24" xfId="0" applyNumberFormat="1" applyFont="1" applyFill="1" applyBorder="1" applyAlignment="1">
      <alignment horizontal="justify" vertical="center"/>
    </xf>
    <xf numFmtId="2" fontId="13" fillId="33" borderId="22" xfId="0" applyNumberFormat="1" applyFont="1" applyFill="1" applyBorder="1" applyAlignment="1" applyProtection="1">
      <alignment horizontal="justify"/>
      <protection locked="0"/>
    </xf>
    <xf numFmtId="2" fontId="13" fillId="33" borderId="24" xfId="0" applyNumberFormat="1" applyFont="1" applyFill="1" applyBorder="1" applyAlignment="1" applyProtection="1">
      <alignment horizontal="justify"/>
      <protection locked="0"/>
    </xf>
    <xf numFmtId="2" fontId="13" fillId="33" borderId="14" xfId="0" applyNumberFormat="1" applyFont="1" applyFill="1" applyBorder="1" applyAlignment="1" applyProtection="1">
      <alignment horizontal="justify"/>
      <protection locked="0"/>
    </xf>
    <xf numFmtId="0" fontId="17" fillId="33" borderId="14" xfId="0" applyFont="1" applyFill="1" applyBorder="1" applyAlignment="1">
      <alignment horizontal="center" wrapText="1"/>
    </xf>
    <xf numFmtId="2" fontId="15" fillId="33" borderId="11" xfId="0" applyNumberFormat="1" applyFont="1" applyFill="1" applyBorder="1" applyAlignment="1">
      <alignment horizontal="justify" vertical="center"/>
    </xf>
    <xf numFmtId="0" fontId="79" fillId="0" borderId="10" xfId="0" applyFont="1" applyBorder="1" applyAlignment="1">
      <alignment horizontal="center" vertical="center"/>
    </xf>
    <xf numFmtId="0" fontId="78" fillId="0" borderId="0" xfId="0" applyFont="1" applyAlignment="1">
      <alignment horizontal="left"/>
    </xf>
    <xf numFmtId="0" fontId="77" fillId="0" borderId="10" xfId="0" applyFont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80" fillId="33" borderId="19" xfId="0" applyFont="1" applyFill="1" applyBorder="1" applyAlignment="1">
      <alignment horizontal="center" vertical="top" wrapText="1"/>
    </xf>
    <xf numFmtId="0" fontId="80" fillId="33" borderId="14" xfId="0" applyFont="1" applyFill="1" applyBorder="1" applyAlignment="1">
      <alignment horizontal="center" vertical="top" wrapText="1"/>
    </xf>
    <xf numFmtId="0" fontId="78" fillId="0" borderId="0" xfId="0" applyFont="1" applyAlignment="1">
      <alignment horizontal="left"/>
    </xf>
    <xf numFmtId="0" fontId="80" fillId="33" borderId="11" xfId="0" applyFont="1" applyFill="1" applyBorder="1" applyAlignment="1">
      <alignment horizontal="center" vertical="top" wrapText="1"/>
    </xf>
    <xf numFmtId="0" fontId="79" fillId="33" borderId="10" xfId="0" applyFont="1" applyFill="1" applyBorder="1" applyAlignment="1">
      <alignment horizontal="center" vertical="center"/>
    </xf>
    <xf numFmtId="2" fontId="13" fillId="33" borderId="11" xfId="0" applyNumberFormat="1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/>
    </xf>
    <xf numFmtId="2" fontId="13" fillId="33" borderId="11" xfId="0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wrapText="1"/>
    </xf>
    <xf numFmtId="2" fontId="13" fillId="33" borderId="19" xfId="0" applyNumberFormat="1" applyFont="1" applyFill="1" applyBorder="1" applyAlignment="1">
      <alignment horizontal="center" vertical="center"/>
    </xf>
    <xf numFmtId="2" fontId="13" fillId="33" borderId="19" xfId="0" applyNumberFormat="1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wrapText="1"/>
    </xf>
    <xf numFmtId="2" fontId="14" fillId="33" borderId="25" xfId="0" applyNumberFormat="1" applyFont="1" applyFill="1" applyBorder="1" applyAlignment="1">
      <alignment vertical="center" wrapText="1"/>
    </xf>
    <xf numFmtId="0" fontId="86" fillId="33" borderId="10" xfId="0" applyFont="1" applyFill="1" applyBorder="1" applyAlignment="1">
      <alignment horizontal="center" vertical="center"/>
    </xf>
    <xf numFmtId="2" fontId="21" fillId="33" borderId="14" xfId="0" applyNumberFormat="1" applyFont="1" applyFill="1" applyBorder="1" applyAlignment="1">
      <alignment horizontal="center" vertical="center"/>
    </xf>
    <xf numFmtId="0" fontId="87" fillId="33" borderId="0" xfId="0" applyFont="1" applyFill="1" applyAlignment="1">
      <alignment/>
    </xf>
    <xf numFmtId="0" fontId="77" fillId="33" borderId="17" xfId="0" applyFont="1" applyFill="1" applyBorder="1" applyAlignment="1">
      <alignment horizontal="center" vertical="center"/>
    </xf>
    <xf numFmtId="0" fontId="77" fillId="33" borderId="26" xfId="0" applyFont="1" applyFill="1" applyBorder="1" applyAlignment="1">
      <alignment horizontal="center" vertical="center"/>
    </xf>
    <xf numFmtId="0" fontId="77" fillId="33" borderId="27" xfId="0" applyFont="1" applyFill="1" applyBorder="1" applyAlignment="1">
      <alignment horizontal="center" vertical="center"/>
    </xf>
    <xf numFmtId="2" fontId="13" fillId="33" borderId="27" xfId="0" applyNumberFormat="1" applyFont="1" applyFill="1" applyBorder="1" applyAlignment="1">
      <alignment horizontal="center" vertical="center" wrapText="1"/>
    </xf>
    <xf numFmtId="2" fontId="13" fillId="33" borderId="28" xfId="0" applyNumberFormat="1" applyFont="1" applyFill="1" applyBorder="1" applyAlignment="1">
      <alignment horizontal="center" vertical="center" wrapText="1"/>
    </xf>
    <xf numFmtId="2" fontId="77" fillId="33" borderId="19" xfId="0" applyNumberFormat="1" applyFont="1" applyFill="1" applyBorder="1" applyAlignment="1">
      <alignment horizontal="center" vertical="center"/>
    </xf>
    <xf numFmtId="2" fontId="15" fillId="33" borderId="11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left" wrapText="1"/>
    </xf>
    <xf numFmtId="2" fontId="13" fillId="33" borderId="11" xfId="42" applyNumberFormat="1" applyFont="1" applyFill="1" applyBorder="1" applyAlignment="1">
      <alignment horizontal="center" vertical="center"/>
    </xf>
    <xf numFmtId="2" fontId="16" fillId="33" borderId="11" xfId="0" applyNumberFormat="1" applyFont="1" applyFill="1" applyBorder="1" applyAlignment="1">
      <alignment horizontal="justify" vertical="center"/>
    </xf>
    <xf numFmtId="2" fontId="27" fillId="33" borderId="10" xfId="0" applyNumberFormat="1" applyFont="1" applyFill="1" applyBorder="1" applyAlignment="1">
      <alignment horizontal="center" vertical="center" wrapText="1"/>
    </xf>
    <xf numFmtId="0" fontId="80" fillId="33" borderId="19" xfId="0" applyFont="1" applyFill="1" applyBorder="1" applyAlignment="1">
      <alignment horizontal="center" vertical="top" wrapText="1"/>
    </xf>
    <xf numFmtId="0" fontId="80" fillId="33" borderId="14" xfId="0" applyFont="1" applyFill="1" applyBorder="1" applyAlignment="1">
      <alignment horizontal="center" vertical="top" wrapText="1"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left" vertical="center"/>
    </xf>
    <xf numFmtId="0" fontId="7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88" fillId="0" borderId="0" xfId="0" applyFont="1" applyAlignment="1">
      <alignment horizontal="center"/>
    </xf>
    <xf numFmtId="0" fontId="84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16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73" fillId="0" borderId="14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16" borderId="18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/>
    </xf>
    <xf numFmtId="2" fontId="22" fillId="33" borderId="18" xfId="0" applyNumberFormat="1" applyFont="1" applyFill="1" applyBorder="1" applyAlignment="1">
      <alignment horizontal="center" vertical="center" wrapText="1"/>
    </xf>
    <xf numFmtId="2" fontId="22" fillId="33" borderId="16" xfId="0" applyNumberFormat="1" applyFont="1" applyFill="1" applyBorder="1" applyAlignment="1">
      <alignment horizontal="center" vertical="center" wrapText="1"/>
    </xf>
    <xf numFmtId="2" fontId="22" fillId="33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V27"/>
  <sheetViews>
    <sheetView showGridLines="0" zoomScale="85" zoomScaleNormal="85" zoomScaleSheetLayoutView="69" zoomScalePageLayoutView="0" workbookViewId="0" topLeftCell="A6">
      <pane xSplit="1" ySplit="3" topLeftCell="B9" activePane="bottomRight" state="frozen"/>
      <selection pane="topLeft" activeCell="A6" sqref="A6"/>
      <selection pane="topRight" activeCell="B6" sqref="B6"/>
      <selection pane="bottomLeft" activeCell="A9" sqref="A9"/>
      <selection pane="bottomRight" activeCell="B9" sqref="B9"/>
    </sheetView>
  </sheetViews>
  <sheetFormatPr defaultColWidth="9.140625" defaultRowHeight="15"/>
  <cols>
    <col min="1" max="1" width="5.57421875" style="0" customWidth="1"/>
    <col min="2" max="2" width="23.421875" style="0" customWidth="1"/>
    <col min="5" max="5" width="10.57421875" style="0" customWidth="1"/>
    <col min="7" max="7" width="7.7109375" style="0" customWidth="1"/>
    <col min="8" max="8" width="5.140625" style="0" bestFit="1" customWidth="1"/>
    <col min="9" max="9" width="9.8515625" style="0" customWidth="1"/>
    <col min="10" max="10" width="10.140625" style="0" customWidth="1"/>
    <col min="11" max="11" width="11.140625" style="0" customWidth="1"/>
    <col min="12" max="12" width="9.7109375" style="0" bestFit="1" customWidth="1"/>
    <col min="16" max="16" width="7.28125" style="0" customWidth="1"/>
    <col min="17" max="17" width="7.421875" style="0" customWidth="1"/>
    <col min="19" max="19" width="8.00390625" style="0" customWidth="1"/>
    <col min="21" max="21" width="7.7109375" style="0" bestFit="1" customWidth="1"/>
  </cols>
  <sheetData>
    <row r="1" spans="1:22" ht="15">
      <c r="A1" s="157" t="s">
        <v>24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2" ht="15">
      <c r="A2" s="158" t="s">
        <v>33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1:22" ht="15">
      <c r="A3" s="158" t="s">
        <v>26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1:22" ht="15">
      <c r="A4" s="1" t="s">
        <v>25</v>
      </c>
      <c r="B4" s="4"/>
      <c r="C4" s="10"/>
      <c r="D4" s="10"/>
      <c r="E4" s="10"/>
      <c r="F4" s="4"/>
      <c r="G4" s="4"/>
      <c r="H4" s="10"/>
      <c r="I4" s="10"/>
      <c r="J4" s="1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">
      <c r="A5" s="2" t="s">
        <v>13</v>
      </c>
      <c r="B5" s="4"/>
      <c r="C5" s="10"/>
      <c r="D5" s="10"/>
      <c r="E5" s="10"/>
      <c r="F5" s="4"/>
      <c r="G5" s="4"/>
      <c r="H5" s="11"/>
      <c r="I5" s="10"/>
      <c r="J5" s="1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4.75" customHeight="1">
      <c r="A6" s="159" t="s">
        <v>1</v>
      </c>
      <c r="B6" s="159" t="s">
        <v>3</v>
      </c>
      <c r="C6" s="159" t="s">
        <v>27</v>
      </c>
      <c r="D6" s="159" t="s">
        <v>29</v>
      </c>
      <c r="E6" s="159" t="s">
        <v>28</v>
      </c>
      <c r="F6" s="164" t="s">
        <v>31</v>
      </c>
      <c r="G6" s="159" t="s">
        <v>14</v>
      </c>
      <c r="H6" s="159" t="s">
        <v>0</v>
      </c>
      <c r="I6" s="164" t="s">
        <v>21</v>
      </c>
      <c r="J6" s="159" t="s">
        <v>23</v>
      </c>
      <c r="K6" s="159" t="s">
        <v>22</v>
      </c>
      <c r="L6" s="169" t="s">
        <v>32</v>
      </c>
      <c r="M6" s="170"/>
      <c r="N6" s="170"/>
      <c r="O6" s="171"/>
      <c r="P6" s="167" t="s">
        <v>4</v>
      </c>
      <c r="Q6" s="167"/>
      <c r="R6" s="167"/>
      <c r="S6" s="167"/>
      <c r="T6" s="167"/>
      <c r="U6" s="167"/>
      <c r="V6" s="167"/>
    </row>
    <row r="7" spans="1:22" ht="22.5" customHeight="1">
      <c r="A7" s="160"/>
      <c r="B7" s="160"/>
      <c r="C7" s="162"/>
      <c r="D7" s="162"/>
      <c r="E7" s="162"/>
      <c r="F7" s="164"/>
      <c r="G7" s="165"/>
      <c r="H7" s="160"/>
      <c r="I7" s="164"/>
      <c r="J7" s="165"/>
      <c r="K7" s="160"/>
      <c r="L7" s="159" t="s">
        <v>15</v>
      </c>
      <c r="M7" s="159" t="s">
        <v>5</v>
      </c>
      <c r="N7" s="159" t="s">
        <v>12</v>
      </c>
      <c r="O7" s="159" t="s">
        <v>2</v>
      </c>
      <c r="P7" s="164" t="s">
        <v>7</v>
      </c>
      <c r="Q7" s="164" t="s">
        <v>8</v>
      </c>
      <c r="R7" s="164" t="s">
        <v>16</v>
      </c>
      <c r="S7" s="167" t="s">
        <v>6</v>
      </c>
      <c r="T7" s="168"/>
      <c r="U7" s="168"/>
      <c r="V7" s="164" t="s">
        <v>17</v>
      </c>
    </row>
    <row r="8" spans="1:22" ht="32.25" customHeight="1">
      <c r="A8" s="161"/>
      <c r="B8" s="161"/>
      <c r="C8" s="163"/>
      <c r="D8" s="163"/>
      <c r="E8" s="163"/>
      <c r="F8" s="164"/>
      <c r="G8" s="166"/>
      <c r="H8" s="161"/>
      <c r="I8" s="164"/>
      <c r="J8" s="166"/>
      <c r="K8" s="161"/>
      <c r="L8" s="161"/>
      <c r="M8" s="161"/>
      <c r="N8" s="161"/>
      <c r="O8" s="161"/>
      <c r="P8" s="164"/>
      <c r="Q8" s="164"/>
      <c r="R8" s="164"/>
      <c r="S8" s="29" t="s">
        <v>18</v>
      </c>
      <c r="T8" s="29" t="s">
        <v>19</v>
      </c>
      <c r="U8" s="29" t="s">
        <v>20</v>
      </c>
      <c r="V8" s="164"/>
    </row>
    <row r="9" spans="1:22" ht="18">
      <c r="A9" s="5">
        <v>1</v>
      </c>
      <c r="B9" s="25"/>
      <c r="C9" s="28"/>
      <c r="D9" s="28"/>
      <c r="E9" s="28"/>
      <c r="F9" s="25"/>
      <c r="G9" s="25"/>
      <c r="H9" s="22"/>
      <c r="I9" s="13"/>
      <c r="J9" s="13"/>
      <c r="K9" s="9"/>
      <c r="L9" s="9"/>
      <c r="M9" s="9"/>
      <c r="N9" s="9"/>
      <c r="O9" s="9">
        <f>SUM(L9:N9)</f>
        <v>0</v>
      </c>
      <c r="P9" s="9"/>
      <c r="Q9" s="9"/>
      <c r="R9" s="9"/>
      <c r="S9" s="20"/>
      <c r="T9" s="20"/>
      <c r="U9" s="20"/>
      <c r="V9" s="20"/>
    </row>
    <row r="10" spans="1:22" ht="18">
      <c r="A10" s="5">
        <v>2</v>
      </c>
      <c r="B10" s="25"/>
      <c r="C10" s="28"/>
      <c r="D10" s="28"/>
      <c r="E10" s="28"/>
      <c r="F10" s="25"/>
      <c r="G10" s="25"/>
      <c r="H10" s="22"/>
      <c r="I10" s="13"/>
      <c r="J10" s="13"/>
      <c r="K10" s="9"/>
      <c r="L10" s="9"/>
      <c r="M10" s="9"/>
      <c r="N10" s="9"/>
      <c r="O10" s="9">
        <f aca="true" t="shared" si="0" ref="O10:O20">SUM(L10:N10)</f>
        <v>0</v>
      </c>
      <c r="P10" s="9"/>
      <c r="Q10" s="9"/>
      <c r="R10" s="9"/>
      <c r="S10" s="20"/>
      <c r="T10" s="20"/>
      <c r="U10" s="20"/>
      <c r="V10" s="20"/>
    </row>
    <row r="11" spans="1:22" ht="18">
      <c r="A11" s="5">
        <v>3</v>
      </c>
      <c r="B11" s="25"/>
      <c r="C11" s="28"/>
      <c r="D11" s="28"/>
      <c r="E11" s="28"/>
      <c r="F11" s="25"/>
      <c r="G11" s="25"/>
      <c r="H11" s="22"/>
      <c r="I11" s="13"/>
      <c r="J11" s="13"/>
      <c r="K11" s="9"/>
      <c r="L11" s="9"/>
      <c r="M11" s="9"/>
      <c r="N11" s="9"/>
      <c r="O11" s="9">
        <f t="shared" si="0"/>
        <v>0</v>
      </c>
      <c r="P11" s="9"/>
      <c r="Q11" s="9"/>
      <c r="R11" s="9"/>
      <c r="S11" s="20"/>
      <c r="T11" s="20"/>
      <c r="U11" s="20"/>
      <c r="V11" s="20"/>
    </row>
    <row r="12" spans="1:22" ht="18">
      <c r="A12" s="5">
        <v>4</v>
      </c>
      <c r="B12" s="25"/>
      <c r="C12" s="28"/>
      <c r="D12" s="28"/>
      <c r="E12" s="28"/>
      <c r="F12" s="25"/>
      <c r="G12" s="25"/>
      <c r="H12" s="22"/>
      <c r="I12" s="13"/>
      <c r="J12" s="13"/>
      <c r="K12" s="9"/>
      <c r="L12" s="9"/>
      <c r="M12" s="9"/>
      <c r="N12" s="9"/>
      <c r="O12" s="9">
        <f t="shared" si="0"/>
        <v>0</v>
      </c>
      <c r="P12" s="9"/>
      <c r="Q12" s="9"/>
      <c r="R12" s="9"/>
      <c r="S12" s="20"/>
      <c r="T12" s="20"/>
      <c r="U12" s="20"/>
      <c r="V12" s="20"/>
    </row>
    <row r="13" spans="1:22" ht="18">
      <c r="A13" s="5">
        <v>5</v>
      </c>
      <c r="B13" s="25"/>
      <c r="C13" s="28"/>
      <c r="D13" s="28"/>
      <c r="E13" s="28"/>
      <c r="F13" s="25"/>
      <c r="G13" s="25"/>
      <c r="H13" s="22"/>
      <c r="I13" s="13"/>
      <c r="J13" s="13"/>
      <c r="K13" s="9"/>
      <c r="L13" s="9"/>
      <c r="M13" s="9"/>
      <c r="N13" s="9"/>
      <c r="O13" s="9">
        <f t="shared" si="0"/>
        <v>0</v>
      </c>
      <c r="P13" s="9"/>
      <c r="Q13" s="9"/>
      <c r="R13" s="9"/>
      <c r="S13" s="20"/>
      <c r="T13" s="20"/>
      <c r="U13" s="20"/>
      <c r="V13" s="20"/>
    </row>
    <row r="14" spans="1:22" ht="18">
      <c r="A14" s="5">
        <v>6</v>
      </c>
      <c r="B14" s="25"/>
      <c r="C14" s="28"/>
      <c r="D14" s="28"/>
      <c r="E14" s="28"/>
      <c r="F14" s="25"/>
      <c r="G14" s="25"/>
      <c r="H14" s="22"/>
      <c r="I14" s="13"/>
      <c r="J14" s="13"/>
      <c r="K14" s="9"/>
      <c r="L14" s="9"/>
      <c r="M14" s="9"/>
      <c r="N14" s="9"/>
      <c r="O14" s="9">
        <f t="shared" si="0"/>
        <v>0</v>
      </c>
      <c r="P14" s="9"/>
      <c r="Q14" s="9"/>
      <c r="R14" s="9"/>
      <c r="S14" s="20"/>
      <c r="T14" s="20"/>
      <c r="U14" s="20"/>
      <c r="V14" s="20"/>
    </row>
    <row r="15" spans="1:22" ht="18">
      <c r="A15" s="5">
        <v>7</v>
      </c>
      <c r="B15" s="25"/>
      <c r="C15" s="28"/>
      <c r="D15" s="28"/>
      <c r="E15" s="28"/>
      <c r="F15" s="25"/>
      <c r="G15" s="25"/>
      <c r="H15" s="22"/>
      <c r="I15" s="13"/>
      <c r="J15" s="13"/>
      <c r="K15" s="9"/>
      <c r="L15" s="9"/>
      <c r="M15" s="9"/>
      <c r="N15" s="9"/>
      <c r="O15" s="9">
        <f t="shared" si="0"/>
        <v>0</v>
      </c>
      <c r="P15" s="9"/>
      <c r="Q15" s="9"/>
      <c r="R15" s="9"/>
      <c r="S15" s="20"/>
      <c r="T15" s="20"/>
      <c r="U15" s="20"/>
      <c r="V15" s="20"/>
    </row>
    <row r="16" spans="1:22" ht="18">
      <c r="A16" s="5">
        <v>8</v>
      </c>
      <c r="B16" s="25"/>
      <c r="C16" s="28"/>
      <c r="D16" s="28"/>
      <c r="E16" s="28"/>
      <c r="F16" s="25"/>
      <c r="G16" s="25"/>
      <c r="H16" s="22"/>
      <c r="I16" s="13"/>
      <c r="J16" s="13"/>
      <c r="K16" s="9"/>
      <c r="L16" s="9"/>
      <c r="M16" s="9"/>
      <c r="N16" s="9"/>
      <c r="O16" s="9">
        <f t="shared" si="0"/>
        <v>0</v>
      </c>
      <c r="P16" s="9"/>
      <c r="Q16" s="9"/>
      <c r="R16" s="9"/>
      <c r="S16" s="20"/>
      <c r="T16" s="20"/>
      <c r="U16" s="20"/>
      <c r="V16" s="20"/>
    </row>
    <row r="17" spans="1:22" ht="18">
      <c r="A17" s="5">
        <v>9</v>
      </c>
      <c r="B17" s="25"/>
      <c r="C17" s="28"/>
      <c r="D17" s="28"/>
      <c r="E17" s="28"/>
      <c r="F17" s="25"/>
      <c r="G17" s="25"/>
      <c r="H17" s="22"/>
      <c r="I17" s="13"/>
      <c r="J17" s="13"/>
      <c r="K17" s="9"/>
      <c r="L17" s="9"/>
      <c r="M17" s="9"/>
      <c r="N17" s="9"/>
      <c r="O17" s="9">
        <f t="shared" si="0"/>
        <v>0</v>
      </c>
      <c r="P17" s="9"/>
      <c r="Q17" s="9"/>
      <c r="R17" s="9"/>
      <c r="S17" s="20"/>
      <c r="T17" s="20"/>
      <c r="U17" s="20"/>
      <c r="V17" s="20"/>
    </row>
    <row r="18" spans="1:22" ht="18">
      <c r="A18" s="5">
        <v>10</v>
      </c>
      <c r="B18" s="25"/>
      <c r="C18" s="28"/>
      <c r="D18" s="28"/>
      <c r="E18" s="28"/>
      <c r="F18" s="25"/>
      <c r="G18" s="25"/>
      <c r="H18" s="22"/>
      <c r="I18" s="13"/>
      <c r="J18" s="13"/>
      <c r="K18" s="9"/>
      <c r="L18" s="9"/>
      <c r="M18" s="9"/>
      <c r="N18" s="9"/>
      <c r="O18" s="9">
        <f t="shared" si="0"/>
        <v>0</v>
      </c>
      <c r="P18" s="9"/>
      <c r="Q18" s="9"/>
      <c r="R18" s="9"/>
      <c r="S18" s="20"/>
      <c r="T18" s="20"/>
      <c r="U18" s="20"/>
      <c r="V18" s="20"/>
    </row>
    <row r="19" spans="1:22" ht="18">
      <c r="A19" s="5">
        <v>11</v>
      </c>
      <c r="B19" s="25"/>
      <c r="C19" s="28"/>
      <c r="D19" s="28"/>
      <c r="E19" s="28"/>
      <c r="F19" s="25"/>
      <c r="G19" s="25"/>
      <c r="H19" s="22"/>
      <c r="I19" s="14"/>
      <c r="J19" s="14"/>
      <c r="K19" s="9"/>
      <c r="L19" s="9"/>
      <c r="M19" s="9"/>
      <c r="N19" s="9"/>
      <c r="O19" s="9">
        <f t="shared" si="0"/>
        <v>0</v>
      </c>
      <c r="P19" s="9"/>
      <c r="Q19" s="9"/>
      <c r="R19" s="9"/>
      <c r="S19" s="20"/>
      <c r="T19" s="20"/>
      <c r="U19" s="20"/>
      <c r="V19" s="20"/>
    </row>
    <row r="20" spans="1:22" ht="18">
      <c r="A20" s="5">
        <v>12</v>
      </c>
      <c r="B20" s="25"/>
      <c r="C20" s="28"/>
      <c r="D20" s="28"/>
      <c r="E20" s="28"/>
      <c r="F20" s="25"/>
      <c r="G20" s="25"/>
      <c r="H20" s="22"/>
      <c r="I20" s="14"/>
      <c r="J20" s="14"/>
      <c r="L20" s="9"/>
      <c r="M20" s="9"/>
      <c r="N20" s="9"/>
      <c r="O20" s="9">
        <f t="shared" si="0"/>
        <v>0</v>
      </c>
      <c r="P20" s="9"/>
      <c r="Q20" s="9"/>
      <c r="R20" s="9"/>
      <c r="S20" s="20"/>
      <c r="T20" s="20"/>
      <c r="U20" s="20"/>
      <c r="V20" s="20"/>
    </row>
    <row r="21" spans="1:22" ht="15">
      <c r="A21" s="27"/>
      <c r="B21" s="26" t="s">
        <v>30</v>
      </c>
      <c r="C21" s="27">
        <f>SUM(C9:C20)</f>
        <v>0</v>
      </c>
      <c r="D21" s="27">
        <f>SUM(D9:D20)</f>
        <v>0</v>
      </c>
      <c r="E21" s="27">
        <f>SUM(E9:E20)</f>
        <v>0</v>
      </c>
      <c r="F21" s="23"/>
      <c r="G21" s="23"/>
      <c r="H21" s="27"/>
      <c r="I21" s="27"/>
      <c r="J21" s="27"/>
      <c r="K21" s="24">
        <f>SUM(K9:K20)</f>
        <v>0</v>
      </c>
      <c r="L21" s="24">
        <f aca="true" t="shared" si="1" ref="L21:V21">SUM(L9:L20)</f>
        <v>0</v>
      </c>
      <c r="M21" s="24">
        <f t="shared" si="1"/>
        <v>0</v>
      </c>
      <c r="N21" s="24">
        <f t="shared" si="1"/>
        <v>0</v>
      </c>
      <c r="O21" s="24">
        <f t="shared" si="1"/>
        <v>0</v>
      </c>
      <c r="P21" s="24">
        <f t="shared" si="1"/>
        <v>0</v>
      </c>
      <c r="Q21" s="24">
        <f>SUM(Q9:Q20)</f>
        <v>0</v>
      </c>
      <c r="R21" s="24">
        <f>SUM(R9:R20)</f>
        <v>0</v>
      </c>
      <c r="S21" s="24">
        <f t="shared" si="1"/>
        <v>0</v>
      </c>
      <c r="T21" s="24">
        <f t="shared" si="1"/>
        <v>0</v>
      </c>
      <c r="U21" s="24">
        <f t="shared" si="1"/>
        <v>0</v>
      </c>
      <c r="V21" s="24">
        <f t="shared" si="1"/>
        <v>0</v>
      </c>
    </row>
    <row r="22" spans="1:22" ht="15">
      <c r="A22" s="3"/>
      <c r="B22" s="3"/>
      <c r="C22" s="12"/>
      <c r="D22" s="12"/>
      <c r="E22" s="12"/>
      <c r="F22" s="3"/>
      <c r="G22" s="3"/>
      <c r="H22" s="12"/>
      <c r="I22" s="12"/>
      <c r="J22" s="12"/>
      <c r="K22" s="3"/>
      <c r="L22" s="3"/>
      <c r="M22" s="3"/>
      <c r="N22" s="3"/>
      <c r="O22" s="3"/>
      <c r="P22" s="3"/>
      <c r="Q22" s="3"/>
      <c r="R22" s="3"/>
      <c r="S22" s="21"/>
      <c r="T22" s="21"/>
      <c r="U22" s="21"/>
      <c r="V22" s="21"/>
    </row>
    <row r="23" spans="1:22" ht="15">
      <c r="A23" s="15" t="s">
        <v>11</v>
      </c>
      <c r="B23" s="17"/>
      <c r="C23" s="18"/>
      <c r="D23" s="18"/>
      <c r="E23" s="18"/>
      <c r="F23" s="17"/>
      <c r="G23" s="17"/>
      <c r="H23" s="18"/>
      <c r="I23" s="18"/>
      <c r="J23" s="18"/>
      <c r="K23" s="17" t="s">
        <v>9</v>
      </c>
      <c r="M23" s="16"/>
      <c r="N23" s="16"/>
      <c r="O23" s="17"/>
      <c r="Q23" s="17"/>
      <c r="R23" s="17"/>
      <c r="S23" s="17" t="s">
        <v>10</v>
      </c>
      <c r="T23" s="16"/>
      <c r="V23" s="16"/>
    </row>
    <row r="24" spans="1:22" ht="15">
      <c r="A24" s="7" t="e">
        <f>#REF!</f>
        <v>#REF!</v>
      </c>
      <c r="B24" s="17"/>
      <c r="C24" s="18"/>
      <c r="D24" s="18"/>
      <c r="E24" s="18"/>
      <c r="F24" s="17"/>
      <c r="G24" s="17"/>
      <c r="H24" s="18"/>
      <c r="I24" s="18"/>
      <c r="J24" s="18"/>
      <c r="K24" s="7" t="e">
        <f>#REF!</f>
        <v>#REF!</v>
      </c>
      <c r="M24" s="16"/>
      <c r="N24" s="16"/>
      <c r="O24" s="17"/>
      <c r="Q24" s="7"/>
      <c r="R24" s="7"/>
      <c r="S24" s="7" t="e">
        <f>#REF!</f>
        <v>#REF!</v>
      </c>
      <c r="T24" s="16"/>
      <c r="V24" s="16"/>
    </row>
    <row r="25" spans="1:22" ht="15">
      <c r="A25" s="7" t="e">
        <f>#REF!</f>
        <v>#REF!</v>
      </c>
      <c r="B25" s="1"/>
      <c r="C25" s="11"/>
      <c r="D25" s="11"/>
      <c r="E25" s="11"/>
      <c r="F25" s="1"/>
      <c r="G25" s="1"/>
      <c r="H25" s="11"/>
      <c r="I25" s="11"/>
      <c r="J25" s="11"/>
      <c r="K25" s="7" t="e">
        <f>#REF!</f>
        <v>#REF!</v>
      </c>
      <c r="M25" s="8"/>
      <c r="N25" s="1"/>
      <c r="O25" s="8"/>
      <c r="Q25" s="7"/>
      <c r="R25" s="7"/>
      <c r="S25" s="7" t="e">
        <f>#REF!</f>
        <v>#REF!</v>
      </c>
      <c r="T25" s="8"/>
      <c r="V25" s="8"/>
    </row>
    <row r="26" spans="1:22" ht="15">
      <c r="A26" s="7" t="e">
        <f>#REF!</f>
        <v>#REF!</v>
      </c>
      <c r="B26" s="1"/>
      <c r="C26" s="11"/>
      <c r="D26" s="11"/>
      <c r="E26" s="11"/>
      <c r="F26" s="1"/>
      <c r="G26" s="1"/>
      <c r="H26" s="19"/>
      <c r="I26" s="19"/>
      <c r="J26" s="19"/>
      <c r="K26" s="7" t="e">
        <f>#REF!</f>
        <v>#REF!</v>
      </c>
      <c r="M26" s="8"/>
      <c r="N26" s="6"/>
      <c r="O26" s="8"/>
      <c r="Q26" s="7"/>
      <c r="R26" s="7"/>
      <c r="S26" s="7" t="e">
        <f>#REF!</f>
        <v>#REF!</v>
      </c>
      <c r="T26" s="8"/>
      <c r="V26" s="8"/>
    </row>
    <row r="27" spans="1:22" ht="15">
      <c r="A27" s="7" t="e">
        <f>#REF!</f>
        <v>#REF!</v>
      </c>
      <c r="B27" s="1"/>
      <c r="C27" s="11"/>
      <c r="D27" s="11"/>
      <c r="E27" s="11"/>
      <c r="F27" s="1"/>
      <c r="G27" s="1"/>
      <c r="H27" s="11"/>
      <c r="I27" s="19"/>
      <c r="J27" s="19"/>
      <c r="K27" s="7" t="e">
        <f>#REF!</f>
        <v>#REF!</v>
      </c>
      <c r="M27" s="8"/>
      <c r="N27" s="8"/>
      <c r="O27" s="6"/>
      <c r="Q27" s="7"/>
      <c r="R27" s="7"/>
      <c r="S27" s="7" t="e">
        <f>#REF!</f>
        <v>#REF!</v>
      </c>
      <c r="T27" s="8"/>
      <c r="V27" s="8"/>
    </row>
  </sheetData>
  <sheetProtection/>
  <mergeCells count="25">
    <mergeCell ref="D6:D8"/>
    <mergeCell ref="E6:E8"/>
    <mergeCell ref="Q7:Q8"/>
    <mergeCell ref="I6:I8"/>
    <mergeCell ref="M7:M8"/>
    <mergeCell ref="N7:N8"/>
    <mergeCell ref="V7:V8"/>
    <mergeCell ref="J6:J8"/>
    <mergeCell ref="K6:K8"/>
    <mergeCell ref="L6:O6"/>
    <mergeCell ref="P6:V6"/>
    <mergeCell ref="H6:H8"/>
    <mergeCell ref="L7:L8"/>
    <mergeCell ref="O7:O8"/>
    <mergeCell ref="P7:P8"/>
    <mergeCell ref="A1:V1"/>
    <mergeCell ref="A2:V2"/>
    <mergeCell ref="A3:V3"/>
    <mergeCell ref="A6:A8"/>
    <mergeCell ref="B6:B8"/>
    <mergeCell ref="C6:C8"/>
    <mergeCell ref="R7:R8"/>
    <mergeCell ref="F6:F8"/>
    <mergeCell ref="G6:G8"/>
    <mergeCell ref="S7:U7"/>
  </mergeCells>
  <printOptions/>
  <pageMargins left="0.3" right="0.2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3"/>
  <sheetViews>
    <sheetView tabSelected="1" workbookViewId="0" topLeftCell="A262">
      <selection activeCell="E173" sqref="A173:IV174"/>
    </sheetView>
  </sheetViews>
  <sheetFormatPr defaultColWidth="9.140625" defaultRowHeight="15"/>
  <cols>
    <col min="1" max="1" width="5.140625" style="0" customWidth="1"/>
    <col min="2" max="2" width="6.28125" style="0" customWidth="1"/>
    <col min="3" max="3" width="24.140625" style="0" customWidth="1"/>
    <col min="4" max="4" width="5.421875" style="0" customWidth="1"/>
    <col min="5" max="5" width="9.57421875" style="0" customWidth="1"/>
    <col min="6" max="6" width="16.00390625" style="0" bestFit="1" customWidth="1"/>
    <col min="7" max="7" width="6.8515625" style="0" customWidth="1"/>
    <col min="8" max="8" width="13.8515625" style="0" customWidth="1"/>
    <col min="9" max="9" width="7.421875" style="38" customWidth="1"/>
    <col min="10" max="10" width="13.7109375" style="38" customWidth="1"/>
    <col min="11" max="11" width="8.28125" style="0" customWidth="1"/>
    <col min="12" max="12" width="11.00390625" style="0" customWidth="1"/>
    <col min="13" max="13" width="7.28125" style="38" customWidth="1"/>
    <col min="14" max="14" width="11.140625" style="38" customWidth="1"/>
    <col min="16" max="16" width="13.140625" style="0" bestFit="1" customWidth="1"/>
    <col min="17" max="17" width="9.57421875" style="38" bestFit="1" customWidth="1"/>
    <col min="18" max="18" width="14.28125" style="0" customWidth="1"/>
    <col min="19" max="19" width="12.140625" style="0" customWidth="1"/>
    <col min="20" max="20" width="16.00390625" style="0" customWidth="1"/>
    <col min="21" max="24" width="0" style="0" hidden="1" customWidth="1"/>
    <col min="25" max="25" width="6.57421875" style="0" customWidth="1"/>
  </cols>
  <sheetData>
    <row r="1" spans="1:25" ht="22.5">
      <c r="A1" s="155" t="s">
        <v>34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ht="22.5">
      <c r="A2" s="155" t="s">
        <v>35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ht="22.5">
      <c r="A3" s="155" t="s">
        <v>180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</row>
    <row r="4" spans="1:25" ht="22.5">
      <c r="A4" s="155" t="s">
        <v>92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</row>
    <row r="5" spans="1:25" ht="17.25">
      <c r="A5" s="47" t="s">
        <v>98</v>
      </c>
      <c r="B5" s="30"/>
      <c r="C5" s="30"/>
      <c r="D5" s="30"/>
      <c r="E5" s="30"/>
      <c r="F5" s="30"/>
      <c r="G5" s="30"/>
      <c r="H5" s="30"/>
      <c r="I5" s="39"/>
      <c r="J5" s="39"/>
      <c r="K5" s="30"/>
      <c r="L5" s="30"/>
      <c r="M5" s="39"/>
      <c r="N5" s="39"/>
      <c r="O5" s="30"/>
      <c r="P5" s="30"/>
      <c r="Q5" s="39"/>
      <c r="R5" s="30"/>
      <c r="S5" s="30"/>
      <c r="T5" s="30"/>
      <c r="U5" s="30"/>
      <c r="V5" s="30"/>
      <c r="W5" s="30"/>
      <c r="X5" s="30"/>
      <c r="Y5" s="30"/>
    </row>
    <row r="6" spans="1:25" ht="15" customHeight="1">
      <c r="A6" s="153" t="s">
        <v>36</v>
      </c>
      <c r="B6" s="153" t="s">
        <v>37</v>
      </c>
      <c r="C6" s="153" t="s">
        <v>38</v>
      </c>
      <c r="D6" s="153" t="s">
        <v>39</v>
      </c>
      <c r="E6" s="153" t="s">
        <v>40</v>
      </c>
      <c r="F6" s="153"/>
      <c r="G6" s="153" t="s">
        <v>86</v>
      </c>
      <c r="H6" s="153"/>
      <c r="I6" s="172" t="s">
        <v>91</v>
      </c>
      <c r="J6" s="172"/>
      <c r="K6" s="153" t="s">
        <v>90</v>
      </c>
      <c r="L6" s="153"/>
      <c r="M6" s="172" t="s">
        <v>87</v>
      </c>
      <c r="N6" s="172"/>
      <c r="O6" s="153" t="s">
        <v>88</v>
      </c>
      <c r="P6" s="153"/>
      <c r="Q6" s="153" t="s">
        <v>89</v>
      </c>
      <c r="R6" s="153"/>
      <c r="S6" s="154" t="s">
        <v>41</v>
      </c>
      <c r="T6" s="154"/>
      <c r="U6" s="153" t="s">
        <v>42</v>
      </c>
      <c r="V6" s="153"/>
      <c r="W6" s="153"/>
      <c r="X6" s="153"/>
      <c r="Y6" s="153" t="s">
        <v>43</v>
      </c>
    </row>
    <row r="7" spans="1:25" ht="31.5" customHeight="1">
      <c r="A7" s="153"/>
      <c r="B7" s="153"/>
      <c r="C7" s="153"/>
      <c r="D7" s="153"/>
      <c r="E7" s="153"/>
      <c r="F7" s="153"/>
      <c r="G7" s="153"/>
      <c r="H7" s="153"/>
      <c r="I7" s="172"/>
      <c r="J7" s="172"/>
      <c r="K7" s="153"/>
      <c r="L7" s="153"/>
      <c r="M7" s="172"/>
      <c r="N7" s="172"/>
      <c r="O7" s="153"/>
      <c r="P7" s="153"/>
      <c r="Q7" s="153"/>
      <c r="R7" s="153"/>
      <c r="S7" s="154"/>
      <c r="T7" s="154"/>
      <c r="U7" s="153" t="s">
        <v>44</v>
      </c>
      <c r="V7" s="153"/>
      <c r="W7" s="153" t="s">
        <v>45</v>
      </c>
      <c r="X7" s="153"/>
      <c r="Y7" s="153"/>
    </row>
    <row r="8" spans="1:25" ht="28.5">
      <c r="A8" s="153"/>
      <c r="B8" s="153"/>
      <c r="C8" s="153"/>
      <c r="D8" s="153"/>
      <c r="E8" s="114" t="s">
        <v>46</v>
      </c>
      <c r="F8" s="114" t="s">
        <v>47</v>
      </c>
      <c r="G8" s="114" t="s">
        <v>48</v>
      </c>
      <c r="H8" s="114" t="s">
        <v>47</v>
      </c>
      <c r="I8" s="117" t="s">
        <v>46</v>
      </c>
      <c r="J8" s="117" t="s">
        <v>49</v>
      </c>
      <c r="K8" s="114" t="s">
        <v>48</v>
      </c>
      <c r="L8" s="114" t="s">
        <v>47</v>
      </c>
      <c r="M8" s="117" t="s">
        <v>46</v>
      </c>
      <c r="N8" s="117" t="s">
        <v>49</v>
      </c>
      <c r="O8" s="114" t="s">
        <v>48</v>
      </c>
      <c r="P8" s="114" t="s">
        <v>47</v>
      </c>
      <c r="Q8" s="117" t="s">
        <v>46</v>
      </c>
      <c r="R8" s="114" t="s">
        <v>49</v>
      </c>
      <c r="S8" s="114" t="s">
        <v>48</v>
      </c>
      <c r="T8" s="114" t="s">
        <v>49</v>
      </c>
      <c r="U8" s="48" t="s">
        <v>50</v>
      </c>
      <c r="V8" s="114" t="s">
        <v>51</v>
      </c>
      <c r="W8" s="48" t="s">
        <v>50</v>
      </c>
      <c r="X8" s="114" t="s">
        <v>51</v>
      </c>
      <c r="Y8" s="153"/>
    </row>
    <row r="9" spans="1:25" ht="15">
      <c r="A9" s="114">
        <v>1</v>
      </c>
      <c r="B9" s="114">
        <v>2</v>
      </c>
      <c r="C9" s="114">
        <v>3</v>
      </c>
      <c r="D9" s="114">
        <v>4</v>
      </c>
      <c r="E9" s="114">
        <v>5</v>
      </c>
      <c r="F9" s="114">
        <v>6</v>
      </c>
      <c r="G9" s="114">
        <v>7</v>
      </c>
      <c r="H9" s="114">
        <v>8</v>
      </c>
      <c r="I9" s="117">
        <v>9</v>
      </c>
      <c r="J9" s="117">
        <v>10</v>
      </c>
      <c r="K9" s="114">
        <v>7</v>
      </c>
      <c r="L9" s="114">
        <v>8</v>
      </c>
      <c r="M9" s="117">
        <v>9</v>
      </c>
      <c r="N9" s="117">
        <v>10</v>
      </c>
      <c r="O9" s="114">
        <v>7</v>
      </c>
      <c r="P9" s="114">
        <v>8</v>
      </c>
      <c r="Q9" s="117">
        <v>9</v>
      </c>
      <c r="R9" s="114">
        <v>10</v>
      </c>
      <c r="S9" s="114">
        <v>11</v>
      </c>
      <c r="T9" s="114">
        <v>12</v>
      </c>
      <c r="U9" s="114">
        <v>13</v>
      </c>
      <c r="V9" s="114">
        <v>14</v>
      </c>
      <c r="W9" s="114">
        <v>15</v>
      </c>
      <c r="X9" s="114">
        <v>16</v>
      </c>
      <c r="Y9" s="114">
        <v>13</v>
      </c>
    </row>
    <row r="10" spans="1:25" s="38" customFormat="1" ht="17.25" customHeight="1">
      <c r="A10" s="156"/>
      <c r="B10" s="149" t="s">
        <v>52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  <c r="V10" s="78"/>
      <c r="W10" s="78"/>
      <c r="X10" s="78"/>
      <c r="Y10" s="78"/>
    </row>
    <row r="11" spans="1:25" ht="15.75">
      <c r="A11" s="156"/>
      <c r="B11" s="150"/>
      <c r="C11" s="49" t="s">
        <v>62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4"/>
      <c r="V11" s="114"/>
      <c r="W11" s="114"/>
      <c r="X11" s="114"/>
      <c r="Y11" s="51"/>
    </row>
    <row r="12" spans="1:25" ht="18">
      <c r="A12" s="156"/>
      <c r="B12" s="150"/>
      <c r="C12" s="50" t="s">
        <v>59</v>
      </c>
      <c r="D12" s="51" t="s">
        <v>57</v>
      </c>
      <c r="E12" s="79"/>
      <c r="F12" s="51"/>
      <c r="G12" s="80"/>
      <c r="H12" s="116"/>
      <c r="I12" s="78"/>
      <c r="J12" s="78"/>
      <c r="K12" s="116"/>
      <c r="L12" s="116"/>
      <c r="M12" s="78"/>
      <c r="N12" s="78"/>
      <c r="O12" s="116"/>
      <c r="P12" s="116"/>
      <c r="Q12" s="78"/>
      <c r="R12" s="116"/>
      <c r="S12" s="116"/>
      <c r="T12" s="116"/>
      <c r="U12" s="116"/>
      <c r="V12" s="116"/>
      <c r="W12" s="116"/>
      <c r="X12" s="116"/>
      <c r="Y12" s="116"/>
    </row>
    <row r="13" spans="1:25" s="38" customFormat="1" ht="60">
      <c r="A13" s="156"/>
      <c r="B13" s="149"/>
      <c r="C13" s="44" t="s">
        <v>181</v>
      </c>
      <c r="D13" s="43"/>
      <c r="E13" s="43">
        <f aca="true" t="shared" si="0" ref="E13:E23">F13/4500</f>
        <v>133.33333333333334</v>
      </c>
      <c r="F13" s="43">
        <v>600000</v>
      </c>
      <c r="G13" s="73">
        <v>0</v>
      </c>
      <c r="H13" s="73">
        <v>0</v>
      </c>
      <c r="I13" s="73">
        <v>0</v>
      </c>
      <c r="J13" s="73">
        <v>0</v>
      </c>
      <c r="K13" s="73">
        <f aca="true" t="shared" si="1" ref="K13:L20">E13*0%</f>
        <v>0</v>
      </c>
      <c r="L13" s="73">
        <f t="shared" si="1"/>
        <v>0</v>
      </c>
      <c r="M13" s="73">
        <v>0</v>
      </c>
      <c r="N13" s="73">
        <v>0</v>
      </c>
      <c r="O13" s="73">
        <f aca="true" t="shared" si="2" ref="O13:P20">E13*100%</f>
        <v>133.33333333333334</v>
      </c>
      <c r="P13" s="73">
        <f t="shared" si="2"/>
        <v>600000</v>
      </c>
      <c r="Q13" s="73">
        <v>226</v>
      </c>
      <c r="R13" s="73">
        <v>582946</v>
      </c>
      <c r="S13" s="73">
        <f>Q13</f>
        <v>226</v>
      </c>
      <c r="T13" s="73">
        <f>R13</f>
        <v>582946</v>
      </c>
      <c r="U13" s="78"/>
      <c r="V13" s="78"/>
      <c r="W13" s="78"/>
      <c r="X13" s="78"/>
      <c r="Y13" s="78"/>
    </row>
    <row r="14" spans="1:25" s="38" customFormat="1" ht="30">
      <c r="A14" s="156"/>
      <c r="B14" s="150"/>
      <c r="C14" s="44" t="s">
        <v>182</v>
      </c>
      <c r="D14" s="55"/>
      <c r="E14" s="43">
        <f t="shared" si="0"/>
        <v>222.4788888888889</v>
      </c>
      <c r="F14" s="43">
        <v>1001155</v>
      </c>
      <c r="G14" s="73">
        <v>0</v>
      </c>
      <c r="H14" s="73">
        <v>0</v>
      </c>
      <c r="I14" s="73">
        <v>0</v>
      </c>
      <c r="J14" s="73">
        <v>0</v>
      </c>
      <c r="K14" s="73">
        <f t="shared" si="1"/>
        <v>0</v>
      </c>
      <c r="L14" s="73">
        <f t="shared" si="1"/>
        <v>0</v>
      </c>
      <c r="M14" s="73">
        <v>0</v>
      </c>
      <c r="N14" s="73">
        <v>0</v>
      </c>
      <c r="O14" s="73">
        <f t="shared" si="2"/>
        <v>222.4788888888889</v>
      </c>
      <c r="P14" s="73">
        <f t="shared" si="2"/>
        <v>1001155</v>
      </c>
      <c r="Q14" s="73">
        <v>212</v>
      </c>
      <c r="R14" s="73">
        <v>914921</v>
      </c>
      <c r="S14" s="73">
        <f aca="true" t="shared" si="3" ref="S14:T31">Q14</f>
        <v>212</v>
      </c>
      <c r="T14" s="73">
        <f t="shared" si="3"/>
        <v>914921</v>
      </c>
      <c r="U14" s="78"/>
      <c r="V14" s="78"/>
      <c r="W14" s="78"/>
      <c r="X14" s="78"/>
      <c r="Y14" s="78"/>
    </row>
    <row r="15" spans="1:25" s="38" customFormat="1" ht="30">
      <c r="A15" s="156"/>
      <c r="B15" s="150"/>
      <c r="C15" s="44" t="s">
        <v>183</v>
      </c>
      <c r="D15" s="55"/>
      <c r="E15" s="43">
        <f t="shared" si="0"/>
        <v>111.11111111111111</v>
      </c>
      <c r="F15" s="43">
        <v>500000</v>
      </c>
      <c r="G15" s="73">
        <v>0</v>
      </c>
      <c r="H15" s="73">
        <v>0</v>
      </c>
      <c r="I15" s="73">
        <v>0</v>
      </c>
      <c r="J15" s="73">
        <v>0</v>
      </c>
      <c r="K15" s="73">
        <f t="shared" si="1"/>
        <v>0</v>
      </c>
      <c r="L15" s="73">
        <f t="shared" si="1"/>
        <v>0</v>
      </c>
      <c r="M15" s="73">
        <v>0</v>
      </c>
      <c r="N15" s="73">
        <v>0</v>
      </c>
      <c r="O15" s="73">
        <f t="shared" si="2"/>
        <v>111.11111111111111</v>
      </c>
      <c r="P15" s="73">
        <f t="shared" si="2"/>
        <v>500000</v>
      </c>
      <c r="Q15" s="73">
        <v>167</v>
      </c>
      <c r="R15" s="73">
        <v>487229</v>
      </c>
      <c r="S15" s="73">
        <f t="shared" si="3"/>
        <v>167</v>
      </c>
      <c r="T15" s="73">
        <f t="shared" si="3"/>
        <v>487229</v>
      </c>
      <c r="U15" s="78"/>
      <c r="V15" s="78"/>
      <c r="W15" s="78"/>
      <c r="X15" s="78"/>
      <c r="Y15" s="78"/>
    </row>
    <row r="16" spans="1:25" s="38" customFormat="1" ht="30">
      <c r="A16" s="156"/>
      <c r="B16" s="150"/>
      <c r="C16" s="54" t="s">
        <v>194</v>
      </c>
      <c r="D16" s="43"/>
      <c r="E16" s="43">
        <f t="shared" si="0"/>
        <v>111.11111111111111</v>
      </c>
      <c r="F16" s="43">
        <v>500000</v>
      </c>
      <c r="G16" s="73">
        <v>0</v>
      </c>
      <c r="H16" s="73">
        <v>0</v>
      </c>
      <c r="I16" s="73">
        <v>0</v>
      </c>
      <c r="J16" s="73">
        <v>0</v>
      </c>
      <c r="K16" s="73">
        <f t="shared" si="1"/>
        <v>0</v>
      </c>
      <c r="L16" s="73">
        <f t="shared" si="1"/>
        <v>0</v>
      </c>
      <c r="M16" s="73">
        <v>0</v>
      </c>
      <c r="N16" s="73">
        <v>0</v>
      </c>
      <c r="O16" s="73">
        <f t="shared" si="2"/>
        <v>111.11111111111111</v>
      </c>
      <c r="P16" s="73">
        <f t="shared" si="2"/>
        <v>500000</v>
      </c>
      <c r="Q16" s="73">
        <v>95</v>
      </c>
      <c r="R16" s="73">
        <v>502845</v>
      </c>
      <c r="S16" s="73">
        <f>Q16</f>
        <v>95</v>
      </c>
      <c r="T16" s="73">
        <f>R16</f>
        <v>502845</v>
      </c>
      <c r="U16" s="78"/>
      <c r="V16" s="78"/>
      <c r="W16" s="78"/>
      <c r="X16" s="78"/>
      <c r="Y16" s="78"/>
    </row>
    <row r="17" spans="1:25" s="38" customFormat="1" ht="45">
      <c r="A17" s="156"/>
      <c r="B17" s="149"/>
      <c r="C17" s="54" t="s">
        <v>195</v>
      </c>
      <c r="D17" s="43"/>
      <c r="E17" s="43">
        <f t="shared" si="0"/>
        <v>66.66666666666667</v>
      </c>
      <c r="F17" s="43">
        <v>300000</v>
      </c>
      <c r="G17" s="73">
        <v>0</v>
      </c>
      <c r="H17" s="73">
        <v>0</v>
      </c>
      <c r="I17" s="73">
        <v>0</v>
      </c>
      <c r="J17" s="73">
        <v>0</v>
      </c>
      <c r="K17" s="73">
        <f t="shared" si="1"/>
        <v>0</v>
      </c>
      <c r="L17" s="73">
        <f t="shared" si="1"/>
        <v>0</v>
      </c>
      <c r="M17" s="73">
        <v>0</v>
      </c>
      <c r="N17" s="73">
        <v>0</v>
      </c>
      <c r="O17" s="73">
        <f t="shared" si="2"/>
        <v>66.66666666666667</v>
      </c>
      <c r="P17" s="73">
        <f t="shared" si="2"/>
        <v>300000</v>
      </c>
      <c r="Q17" s="73">
        <v>48</v>
      </c>
      <c r="R17" s="73">
        <v>299814</v>
      </c>
      <c r="S17" s="73">
        <f>Q17</f>
        <v>48</v>
      </c>
      <c r="T17" s="73">
        <f>R17</f>
        <v>299814</v>
      </c>
      <c r="U17" s="78"/>
      <c r="V17" s="78"/>
      <c r="W17" s="78"/>
      <c r="X17" s="78"/>
      <c r="Y17" s="78"/>
    </row>
    <row r="18" spans="1:25" s="38" customFormat="1" ht="45">
      <c r="A18" s="156"/>
      <c r="B18" s="150"/>
      <c r="C18" s="44" t="s">
        <v>196</v>
      </c>
      <c r="D18" s="55"/>
      <c r="E18" s="43">
        <f t="shared" si="0"/>
        <v>111.11111111111111</v>
      </c>
      <c r="F18" s="43">
        <v>500000</v>
      </c>
      <c r="G18" s="73">
        <v>0</v>
      </c>
      <c r="H18" s="73">
        <v>0</v>
      </c>
      <c r="I18" s="73">
        <v>0</v>
      </c>
      <c r="J18" s="73">
        <v>0</v>
      </c>
      <c r="K18" s="73">
        <f t="shared" si="1"/>
        <v>0</v>
      </c>
      <c r="L18" s="73">
        <f t="shared" si="1"/>
        <v>0</v>
      </c>
      <c r="M18" s="73">
        <v>0</v>
      </c>
      <c r="N18" s="73">
        <v>0</v>
      </c>
      <c r="O18" s="73">
        <f t="shared" si="2"/>
        <v>111.11111111111111</v>
      </c>
      <c r="P18" s="73">
        <f t="shared" si="2"/>
        <v>500000</v>
      </c>
      <c r="Q18" s="73">
        <v>0</v>
      </c>
      <c r="R18" s="73">
        <v>121468</v>
      </c>
      <c r="S18" s="73">
        <f t="shared" si="3"/>
        <v>0</v>
      </c>
      <c r="T18" s="73">
        <f t="shared" si="3"/>
        <v>121468</v>
      </c>
      <c r="U18" s="78"/>
      <c r="V18" s="78"/>
      <c r="W18" s="78"/>
      <c r="X18" s="78"/>
      <c r="Y18" s="78"/>
    </row>
    <row r="19" spans="1:25" s="38" customFormat="1" ht="60">
      <c r="A19" s="156"/>
      <c r="B19" s="150"/>
      <c r="C19" s="54" t="s">
        <v>197</v>
      </c>
      <c r="D19" s="43"/>
      <c r="E19" s="43">
        <f t="shared" si="0"/>
        <v>66.66666666666667</v>
      </c>
      <c r="F19" s="43">
        <v>300000</v>
      </c>
      <c r="G19" s="73">
        <v>0</v>
      </c>
      <c r="H19" s="73">
        <v>0</v>
      </c>
      <c r="I19" s="73">
        <v>0</v>
      </c>
      <c r="J19" s="73">
        <v>0</v>
      </c>
      <c r="K19" s="73">
        <f t="shared" si="1"/>
        <v>0</v>
      </c>
      <c r="L19" s="73">
        <f t="shared" si="1"/>
        <v>0</v>
      </c>
      <c r="M19" s="73">
        <v>0</v>
      </c>
      <c r="N19" s="73">
        <v>0</v>
      </c>
      <c r="O19" s="73">
        <f t="shared" si="2"/>
        <v>66.66666666666667</v>
      </c>
      <c r="P19" s="73">
        <f t="shared" si="2"/>
        <v>300000</v>
      </c>
      <c r="Q19" s="73">
        <v>96</v>
      </c>
      <c r="R19" s="73">
        <v>291621</v>
      </c>
      <c r="S19" s="73">
        <f t="shared" si="3"/>
        <v>96</v>
      </c>
      <c r="T19" s="73">
        <f t="shared" si="3"/>
        <v>291621</v>
      </c>
      <c r="U19" s="78"/>
      <c r="V19" s="78"/>
      <c r="W19" s="78"/>
      <c r="X19" s="78"/>
      <c r="Y19" s="78"/>
    </row>
    <row r="20" spans="1:25" s="38" customFormat="1" ht="30">
      <c r="A20" s="156"/>
      <c r="B20" s="149"/>
      <c r="C20" s="44" t="s">
        <v>203</v>
      </c>
      <c r="D20" s="55"/>
      <c r="E20" s="43">
        <f t="shared" si="0"/>
        <v>88.88888888888889</v>
      </c>
      <c r="F20" s="43">
        <v>400000</v>
      </c>
      <c r="G20" s="73">
        <v>0</v>
      </c>
      <c r="H20" s="73">
        <v>0</v>
      </c>
      <c r="I20" s="73">
        <v>0</v>
      </c>
      <c r="J20" s="73">
        <v>0</v>
      </c>
      <c r="K20" s="73">
        <f t="shared" si="1"/>
        <v>0</v>
      </c>
      <c r="L20" s="73">
        <f t="shared" si="1"/>
        <v>0</v>
      </c>
      <c r="M20" s="73">
        <v>0</v>
      </c>
      <c r="N20" s="73">
        <v>0</v>
      </c>
      <c r="O20" s="73">
        <f t="shared" si="2"/>
        <v>88.88888888888889</v>
      </c>
      <c r="P20" s="73">
        <f t="shared" si="2"/>
        <v>400000</v>
      </c>
      <c r="Q20" s="73">
        <v>149</v>
      </c>
      <c r="R20" s="73">
        <v>400428</v>
      </c>
      <c r="S20" s="73">
        <f t="shared" si="3"/>
        <v>149</v>
      </c>
      <c r="T20" s="73">
        <f t="shared" si="3"/>
        <v>400428</v>
      </c>
      <c r="U20" s="78"/>
      <c r="V20" s="78"/>
      <c r="W20" s="78"/>
      <c r="X20" s="78"/>
      <c r="Y20" s="78"/>
    </row>
    <row r="21" spans="1:25" s="38" customFormat="1" ht="30">
      <c r="A21" s="156"/>
      <c r="B21" s="150"/>
      <c r="C21" s="44" t="s">
        <v>206</v>
      </c>
      <c r="D21" s="55"/>
      <c r="E21" s="43">
        <f t="shared" si="0"/>
        <v>526.6582222222222</v>
      </c>
      <c r="F21" s="43">
        <v>2369962</v>
      </c>
      <c r="G21" s="73">
        <v>0</v>
      </c>
      <c r="H21" s="73">
        <v>0</v>
      </c>
      <c r="I21" s="73">
        <v>0</v>
      </c>
      <c r="J21" s="73">
        <v>0</v>
      </c>
      <c r="K21" s="73">
        <f>E21*30%</f>
        <v>157.99746666666667</v>
      </c>
      <c r="L21" s="73">
        <f>F21*30%</f>
        <v>710988.6</v>
      </c>
      <c r="M21" s="73">
        <v>0</v>
      </c>
      <c r="N21" s="73">
        <v>0</v>
      </c>
      <c r="O21" s="73">
        <f>E21*70%</f>
        <v>368.6607555555555</v>
      </c>
      <c r="P21" s="73">
        <f>F21*70%</f>
        <v>1658973.4</v>
      </c>
      <c r="Q21" s="73">
        <v>318</v>
      </c>
      <c r="R21" s="73">
        <v>1034400</v>
      </c>
      <c r="S21" s="73">
        <f t="shared" si="3"/>
        <v>318</v>
      </c>
      <c r="T21" s="73">
        <f t="shared" si="3"/>
        <v>1034400</v>
      </c>
      <c r="U21" s="78"/>
      <c r="V21" s="78"/>
      <c r="W21" s="78"/>
      <c r="X21" s="78"/>
      <c r="Y21" s="78"/>
    </row>
    <row r="22" spans="1:25" s="38" customFormat="1" ht="30">
      <c r="A22" s="156"/>
      <c r="B22" s="150"/>
      <c r="C22" s="44" t="s">
        <v>207</v>
      </c>
      <c r="D22" s="42"/>
      <c r="E22" s="43">
        <f t="shared" si="0"/>
        <v>111.11111111111111</v>
      </c>
      <c r="F22" s="43">
        <v>500000</v>
      </c>
      <c r="G22" s="73">
        <v>0</v>
      </c>
      <c r="H22" s="73">
        <v>0</v>
      </c>
      <c r="I22" s="73">
        <v>0</v>
      </c>
      <c r="J22" s="73">
        <v>0</v>
      </c>
      <c r="K22" s="73">
        <f aca="true" t="shared" si="4" ref="K22:L24">E22*0%</f>
        <v>0</v>
      </c>
      <c r="L22" s="73">
        <f t="shared" si="4"/>
        <v>0</v>
      </c>
      <c r="M22" s="73">
        <v>0</v>
      </c>
      <c r="N22" s="73">
        <v>0</v>
      </c>
      <c r="O22" s="73">
        <f aca="true" t="shared" si="5" ref="O22:P24">E22*100%</f>
        <v>111.11111111111111</v>
      </c>
      <c r="P22" s="73">
        <f t="shared" si="5"/>
        <v>500000</v>
      </c>
      <c r="Q22" s="73">
        <v>72</v>
      </c>
      <c r="R22" s="73">
        <v>499988</v>
      </c>
      <c r="S22" s="73">
        <f>Q22</f>
        <v>72</v>
      </c>
      <c r="T22" s="73">
        <f>R22</f>
        <v>499988</v>
      </c>
      <c r="U22" s="78"/>
      <c r="V22" s="78"/>
      <c r="W22" s="78"/>
      <c r="X22" s="78"/>
      <c r="Y22" s="78"/>
    </row>
    <row r="23" spans="1:25" s="38" customFormat="1" ht="45">
      <c r="A23" s="156"/>
      <c r="B23" s="150"/>
      <c r="C23" s="54" t="s">
        <v>209</v>
      </c>
      <c r="D23" s="43"/>
      <c r="E23" s="43">
        <f t="shared" si="0"/>
        <v>200</v>
      </c>
      <c r="F23" s="43">
        <v>900000</v>
      </c>
      <c r="G23" s="73">
        <v>0</v>
      </c>
      <c r="H23" s="73">
        <v>0</v>
      </c>
      <c r="I23" s="73">
        <v>0</v>
      </c>
      <c r="J23" s="73">
        <v>0</v>
      </c>
      <c r="K23" s="73">
        <f t="shared" si="4"/>
        <v>0</v>
      </c>
      <c r="L23" s="73">
        <f t="shared" si="4"/>
        <v>0</v>
      </c>
      <c r="M23" s="73">
        <v>0</v>
      </c>
      <c r="N23" s="73">
        <v>0</v>
      </c>
      <c r="O23" s="73">
        <f t="shared" si="5"/>
        <v>200</v>
      </c>
      <c r="P23" s="73">
        <f t="shared" si="5"/>
        <v>900000</v>
      </c>
      <c r="Q23" s="73">
        <v>304</v>
      </c>
      <c r="R23" s="73">
        <v>899971</v>
      </c>
      <c r="S23" s="73">
        <f>Q23</f>
        <v>304</v>
      </c>
      <c r="T23" s="73">
        <f>R23</f>
        <v>899971</v>
      </c>
      <c r="U23" s="78"/>
      <c r="V23" s="78"/>
      <c r="W23" s="78"/>
      <c r="X23" s="78"/>
      <c r="Y23" s="78"/>
    </row>
    <row r="24" spans="1:25" s="38" customFormat="1" ht="30">
      <c r="A24" s="156"/>
      <c r="B24" s="150"/>
      <c r="C24" s="54" t="s">
        <v>212</v>
      </c>
      <c r="D24" s="43"/>
      <c r="E24" s="73">
        <v>55</v>
      </c>
      <c r="F24" s="43">
        <v>500000</v>
      </c>
      <c r="G24" s="73">
        <v>0</v>
      </c>
      <c r="H24" s="73">
        <v>0</v>
      </c>
      <c r="I24" s="73">
        <v>0</v>
      </c>
      <c r="J24" s="73">
        <v>0</v>
      </c>
      <c r="K24" s="73">
        <f t="shared" si="4"/>
        <v>0</v>
      </c>
      <c r="L24" s="73">
        <f t="shared" si="4"/>
        <v>0</v>
      </c>
      <c r="M24" s="73">
        <v>0</v>
      </c>
      <c r="N24" s="73">
        <v>0</v>
      </c>
      <c r="O24" s="73">
        <f t="shared" si="5"/>
        <v>55</v>
      </c>
      <c r="P24" s="73">
        <f t="shared" si="5"/>
        <v>500000</v>
      </c>
      <c r="Q24" s="73">
        <v>145</v>
      </c>
      <c r="R24" s="73">
        <v>500965</v>
      </c>
      <c r="S24" s="73">
        <f t="shared" si="3"/>
        <v>145</v>
      </c>
      <c r="T24" s="73">
        <f t="shared" si="3"/>
        <v>500965</v>
      </c>
      <c r="U24" s="78"/>
      <c r="V24" s="78"/>
      <c r="W24" s="78"/>
      <c r="X24" s="78"/>
      <c r="Y24" s="78"/>
    </row>
    <row r="25" spans="1:25" s="38" customFormat="1" ht="30">
      <c r="A25" s="156"/>
      <c r="B25" s="150"/>
      <c r="C25" s="54" t="s">
        <v>225</v>
      </c>
      <c r="D25" s="43"/>
      <c r="E25" s="43">
        <f>F25/4500</f>
        <v>66.66666666666667</v>
      </c>
      <c r="F25" s="43">
        <v>300000</v>
      </c>
      <c r="G25" s="73">
        <v>0</v>
      </c>
      <c r="H25" s="73">
        <v>0</v>
      </c>
      <c r="I25" s="73">
        <v>0</v>
      </c>
      <c r="J25" s="73">
        <v>0</v>
      </c>
      <c r="K25" s="73">
        <f>E25*100%</f>
        <v>66.66666666666667</v>
      </c>
      <c r="L25" s="73">
        <f>F25*100%</f>
        <v>300000</v>
      </c>
      <c r="M25" s="73">
        <v>135</v>
      </c>
      <c r="N25" s="73">
        <v>292008</v>
      </c>
      <c r="O25" s="73">
        <f>E25*0%</f>
        <v>0</v>
      </c>
      <c r="P25" s="73">
        <f>F25*0%</f>
        <v>0</v>
      </c>
      <c r="Q25" s="73">
        <v>0</v>
      </c>
      <c r="R25" s="73">
        <v>0</v>
      </c>
      <c r="S25" s="73">
        <f>M25</f>
        <v>135</v>
      </c>
      <c r="T25" s="73">
        <f>N25</f>
        <v>292008</v>
      </c>
      <c r="U25" s="78"/>
      <c r="V25" s="78"/>
      <c r="W25" s="78"/>
      <c r="X25" s="78"/>
      <c r="Y25" s="78"/>
    </row>
    <row r="26" spans="1:25" s="38" customFormat="1" ht="30">
      <c r="A26" s="156"/>
      <c r="B26" s="149"/>
      <c r="C26" s="54" t="s">
        <v>227</v>
      </c>
      <c r="D26" s="43"/>
      <c r="E26" s="43">
        <f>F26/4500</f>
        <v>66.66666666666667</v>
      </c>
      <c r="F26" s="43">
        <v>300000</v>
      </c>
      <c r="G26" s="73">
        <v>0</v>
      </c>
      <c r="H26" s="73">
        <v>0</v>
      </c>
      <c r="I26" s="73">
        <v>0</v>
      </c>
      <c r="J26" s="73">
        <v>0</v>
      </c>
      <c r="K26" s="73">
        <f>E26*0%</f>
        <v>0</v>
      </c>
      <c r="L26" s="73">
        <f>F26*0%</f>
        <v>0</v>
      </c>
      <c r="M26" s="73">
        <v>0</v>
      </c>
      <c r="N26" s="73">
        <v>0</v>
      </c>
      <c r="O26" s="73">
        <f>E26*100%</f>
        <v>66.66666666666667</v>
      </c>
      <c r="P26" s="73">
        <f>F26*100%</f>
        <v>300000</v>
      </c>
      <c r="Q26" s="73">
        <v>200</v>
      </c>
      <c r="R26" s="73">
        <v>556830</v>
      </c>
      <c r="S26" s="73">
        <f>Q26</f>
        <v>200</v>
      </c>
      <c r="T26" s="73">
        <f>R26</f>
        <v>556830</v>
      </c>
      <c r="U26" s="78"/>
      <c r="V26" s="78"/>
      <c r="W26" s="78"/>
      <c r="X26" s="78"/>
      <c r="Y26" s="78"/>
    </row>
    <row r="27" spans="1:25" s="38" customFormat="1" ht="30">
      <c r="A27" s="156"/>
      <c r="B27" s="150"/>
      <c r="C27" s="54" t="s">
        <v>229</v>
      </c>
      <c r="D27" s="43"/>
      <c r="E27" s="43">
        <f>F27/4500</f>
        <v>88.88888888888889</v>
      </c>
      <c r="F27" s="43">
        <v>400000</v>
      </c>
      <c r="G27" s="73">
        <v>0</v>
      </c>
      <c r="H27" s="73">
        <v>0</v>
      </c>
      <c r="I27" s="73">
        <v>0</v>
      </c>
      <c r="J27" s="73">
        <v>0</v>
      </c>
      <c r="K27" s="73">
        <f>E27*0%</f>
        <v>0</v>
      </c>
      <c r="L27" s="73">
        <f>F27*0%</f>
        <v>0</v>
      </c>
      <c r="M27" s="73">
        <v>0</v>
      </c>
      <c r="N27" s="73">
        <v>0</v>
      </c>
      <c r="O27" s="73">
        <f>E27*100%</f>
        <v>88.88888888888889</v>
      </c>
      <c r="P27" s="73">
        <f>F27*100%</f>
        <v>400000</v>
      </c>
      <c r="Q27" s="73">
        <v>152</v>
      </c>
      <c r="R27" s="73">
        <v>390660</v>
      </c>
      <c r="S27" s="73">
        <f>Q27</f>
        <v>152</v>
      </c>
      <c r="T27" s="73">
        <f>R27</f>
        <v>390660</v>
      </c>
      <c r="U27" s="78"/>
      <c r="V27" s="78"/>
      <c r="W27" s="78"/>
      <c r="X27" s="78"/>
      <c r="Y27" s="78"/>
    </row>
    <row r="28" spans="1:25" s="38" customFormat="1" ht="105">
      <c r="A28" s="156"/>
      <c r="B28" s="118"/>
      <c r="C28" s="44" t="s">
        <v>235</v>
      </c>
      <c r="D28" s="55"/>
      <c r="E28" s="43">
        <f>F28/4500</f>
        <v>111.11111111111111</v>
      </c>
      <c r="F28" s="43">
        <v>500000</v>
      </c>
      <c r="G28" s="73">
        <v>0</v>
      </c>
      <c r="H28" s="73">
        <v>0</v>
      </c>
      <c r="I28" s="73">
        <v>0</v>
      </c>
      <c r="J28" s="73">
        <v>0</v>
      </c>
      <c r="K28" s="73">
        <f aca="true" t="shared" si="6" ref="K28:L30">E28*30%</f>
        <v>33.333333333333336</v>
      </c>
      <c r="L28" s="73">
        <f t="shared" si="6"/>
        <v>150000</v>
      </c>
      <c r="M28" s="73">
        <v>0</v>
      </c>
      <c r="N28" s="73">
        <v>0</v>
      </c>
      <c r="O28" s="73">
        <f aca="true" t="shared" si="7" ref="O28:P30">E28*70%</f>
        <v>77.77777777777777</v>
      </c>
      <c r="P28" s="73">
        <f t="shared" si="7"/>
        <v>350000</v>
      </c>
      <c r="Q28" s="73">
        <v>163.5</v>
      </c>
      <c r="R28" s="73">
        <v>487372</v>
      </c>
      <c r="S28" s="73">
        <f t="shared" si="3"/>
        <v>163.5</v>
      </c>
      <c r="T28" s="73">
        <f t="shared" si="3"/>
        <v>487372</v>
      </c>
      <c r="U28" s="78"/>
      <c r="V28" s="78"/>
      <c r="W28" s="78"/>
      <c r="X28" s="78"/>
      <c r="Y28" s="78"/>
    </row>
    <row r="29" spans="1:25" s="38" customFormat="1" ht="30">
      <c r="A29" s="156"/>
      <c r="B29" s="119"/>
      <c r="C29" s="46" t="s">
        <v>246</v>
      </c>
      <c r="D29" s="55"/>
      <c r="E29" s="43">
        <f>F29/4500</f>
        <v>150.11377777777778</v>
      </c>
      <c r="F29" s="43">
        <v>675512</v>
      </c>
      <c r="G29" s="73">
        <v>0</v>
      </c>
      <c r="H29" s="73">
        <v>0</v>
      </c>
      <c r="I29" s="73">
        <v>0</v>
      </c>
      <c r="J29" s="73">
        <v>0</v>
      </c>
      <c r="K29" s="73">
        <f t="shared" si="6"/>
        <v>45.03413333333334</v>
      </c>
      <c r="L29" s="73">
        <f t="shared" si="6"/>
        <v>202653.6</v>
      </c>
      <c r="M29" s="73">
        <v>0</v>
      </c>
      <c r="N29" s="73">
        <v>0</v>
      </c>
      <c r="O29" s="73">
        <f t="shared" si="7"/>
        <v>105.07964444444444</v>
      </c>
      <c r="P29" s="73">
        <f t="shared" si="7"/>
        <v>472858.39999999997</v>
      </c>
      <c r="Q29" s="73">
        <v>144</v>
      </c>
      <c r="R29" s="73">
        <v>675512</v>
      </c>
      <c r="S29" s="73">
        <f t="shared" si="3"/>
        <v>144</v>
      </c>
      <c r="T29" s="73">
        <f t="shared" si="3"/>
        <v>675512</v>
      </c>
      <c r="U29" s="78"/>
      <c r="V29" s="78"/>
      <c r="W29" s="78"/>
      <c r="X29" s="78"/>
      <c r="Y29" s="78"/>
    </row>
    <row r="30" spans="1:25" s="38" customFormat="1" ht="30">
      <c r="A30" s="156"/>
      <c r="B30" s="149"/>
      <c r="C30" s="44" t="s">
        <v>247</v>
      </c>
      <c r="D30" s="42"/>
      <c r="E30" s="43">
        <f>F30/3500</f>
        <v>142.85714285714286</v>
      </c>
      <c r="F30" s="43">
        <v>500000</v>
      </c>
      <c r="G30" s="73">
        <v>0</v>
      </c>
      <c r="H30" s="73">
        <v>0</v>
      </c>
      <c r="I30" s="73">
        <v>0</v>
      </c>
      <c r="J30" s="73">
        <v>0</v>
      </c>
      <c r="K30" s="73">
        <f t="shared" si="6"/>
        <v>42.857142857142854</v>
      </c>
      <c r="L30" s="73">
        <f t="shared" si="6"/>
        <v>150000</v>
      </c>
      <c r="M30" s="73">
        <v>0</v>
      </c>
      <c r="N30" s="73">
        <v>0</v>
      </c>
      <c r="O30" s="73">
        <f t="shared" si="7"/>
        <v>100</v>
      </c>
      <c r="P30" s="73">
        <f t="shared" si="7"/>
        <v>350000</v>
      </c>
      <c r="Q30" s="73">
        <v>177.6</v>
      </c>
      <c r="R30" s="73">
        <v>490044</v>
      </c>
      <c r="S30" s="73">
        <f t="shared" si="3"/>
        <v>177.6</v>
      </c>
      <c r="T30" s="73">
        <f t="shared" si="3"/>
        <v>490044</v>
      </c>
      <c r="U30" s="78"/>
      <c r="V30" s="78"/>
      <c r="W30" s="78"/>
      <c r="X30" s="78"/>
      <c r="Y30" s="78"/>
    </row>
    <row r="31" spans="1:25" s="38" customFormat="1" ht="75">
      <c r="A31" s="156"/>
      <c r="B31" s="150"/>
      <c r="C31" s="54" t="s">
        <v>255</v>
      </c>
      <c r="D31" s="43"/>
      <c r="E31" s="43">
        <f>F31/3500</f>
        <v>306.0237142857143</v>
      </c>
      <c r="F31" s="43">
        <v>1071083</v>
      </c>
      <c r="G31" s="73">
        <v>0</v>
      </c>
      <c r="H31" s="73">
        <v>0</v>
      </c>
      <c r="I31" s="73">
        <v>0</v>
      </c>
      <c r="J31" s="73">
        <v>0</v>
      </c>
      <c r="K31" s="73">
        <f>E31*0%</f>
        <v>0</v>
      </c>
      <c r="L31" s="73">
        <f>F31*0%</f>
        <v>0</v>
      </c>
      <c r="M31" s="73">
        <v>0</v>
      </c>
      <c r="N31" s="73">
        <v>0</v>
      </c>
      <c r="O31" s="73">
        <f>E31*100%</f>
        <v>306.0237142857143</v>
      </c>
      <c r="P31" s="73">
        <f>F31*100%</f>
        <v>1071083</v>
      </c>
      <c r="Q31" s="73">
        <v>80</v>
      </c>
      <c r="R31" s="73">
        <v>568586</v>
      </c>
      <c r="S31" s="73">
        <f t="shared" si="3"/>
        <v>80</v>
      </c>
      <c r="T31" s="73">
        <f t="shared" si="3"/>
        <v>568586</v>
      </c>
      <c r="U31" s="78"/>
      <c r="V31" s="78"/>
      <c r="W31" s="78"/>
      <c r="X31" s="78"/>
      <c r="Y31" s="78"/>
    </row>
    <row r="32" spans="1:25" s="64" customFormat="1" ht="15">
      <c r="A32" s="156"/>
      <c r="B32" s="150"/>
      <c r="C32" s="62"/>
      <c r="D32" s="63"/>
      <c r="E32" s="71">
        <f>SUM(E13:E31)</f>
        <v>2736.465079365079</v>
      </c>
      <c r="F32" s="63">
        <f>SUM(F13:F31)</f>
        <v>12117712</v>
      </c>
      <c r="G32" s="66"/>
      <c r="H32" s="66"/>
      <c r="I32" s="66"/>
      <c r="J32" s="66"/>
      <c r="K32" s="66"/>
      <c r="L32" s="66"/>
      <c r="M32" s="81"/>
      <c r="N32" s="81"/>
      <c r="O32" s="66"/>
      <c r="P32" s="66"/>
      <c r="Q32" s="70">
        <f>SUM(Q13:Q31)</f>
        <v>2749.1</v>
      </c>
      <c r="R32" s="70">
        <f>SUM(R13:R31)</f>
        <v>9705600</v>
      </c>
      <c r="S32" s="63">
        <f>SUM(S13:S31)</f>
        <v>2884.1</v>
      </c>
      <c r="T32" s="63">
        <f>SUM(T13:T31)</f>
        <v>9997608</v>
      </c>
      <c r="U32" s="81"/>
      <c r="V32" s="81"/>
      <c r="W32" s="81"/>
      <c r="X32" s="81"/>
      <c r="Y32" s="81"/>
    </row>
    <row r="33" spans="1:25" s="38" customFormat="1" ht="60">
      <c r="A33" s="156"/>
      <c r="B33" s="150"/>
      <c r="C33" s="102" t="s">
        <v>99</v>
      </c>
      <c r="D33" s="78"/>
      <c r="E33" s="31"/>
      <c r="F33" s="36"/>
      <c r="G33" s="66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78"/>
    </row>
    <row r="34" spans="1:25" s="38" customFormat="1" ht="18">
      <c r="A34" s="156"/>
      <c r="B34" s="150"/>
      <c r="C34" s="50" t="s">
        <v>59</v>
      </c>
      <c r="D34" s="78"/>
      <c r="E34" s="31"/>
      <c r="F34" s="36"/>
      <c r="G34" s="6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78"/>
    </row>
    <row r="35" spans="1:25" s="38" customFormat="1" ht="45">
      <c r="A35" s="156"/>
      <c r="B35" s="150"/>
      <c r="C35" s="104" t="s">
        <v>256</v>
      </c>
      <c r="D35" s="40"/>
      <c r="E35" s="43">
        <f aca="true" t="shared" si="8" ref="E35:E41">F35/4500</f>
        <v>1129.9795555555556</v>
      </c>
      <c r="F35" s="43">
        <v>5084908</v>
      </c>
      <c r="G35" s="73">
        <v>0</v>
      </c>
      <c r="H35" s="73">
        <v>0</v>
      </c>
      <c r="I35" s="73">
        <v>0</v>
      </c>
      <c r="J35" s="73">
        <v>0</v>
      </c>
      <c r="K35" s="90">
        <f aca="true" t="shared" si="9" ref="K35:L37">E35*30%</f>
        <v>338.9938666666667</v>
      </c>
      <c r="L35" s="73">
        <f t="shared" si="9"/>
        <v>1525472.4</v>
      </c>
      <c r="M35" s="73">
        <v>0</v>
      </c>
      <c r="N35" s="73">
        <v>0</v>
      </c>
      <c r="O35" s="73">
        <f aca="true" t="shared" si="10" ref="O35:P37">E35*70%</f>
        <v>790.985688888889</v>
      </c>
      <c r="P35" s="73">
        <f t="shared" si="10"/>
        <v>3559435.5999999996</v>
      </c>
      <c r="Q35" s="73">
        <v>190</v>
      </c>
      <c r="R35" s="73">
        <v>961069</v>
      </c>
      <c r="S35" s="43">
        <f aca="true" t="shared" si="11" ref="S35:T41">Q35</f>
        <v>190</v>
      </c>
      <c r="T35" s="43">
        <f t="shared" si="11"/>
        <v>961069</v>
      </c>
      <c r="U35" s="31"/>
      <c r="V35" s="31"/>
      <c r="W35" s="31"/>
      <c r="X35" s="31"/>
      <c r="Y35" s="78"/>
    </row>
    <row r="36" spans="1:25" s="38" customFormat="1" ht="30">
      <c r="A36" s="156"/>
      <c r="B36" s="150"/>
      <c r="C36" s="103" t="s">
        <v>257</v>
      </c>
      <c r="D36" s="82"/>
      <c r="E36" s="43">
        <f t="shared" si="8"/>
        <v>1111.1162222222222</v>
      </c>
      <c r="F36" s="43">
        <v>5000023</v>
      </c>
      <c r="G36" s="73">
        <v>0</v>
      </c>
      <c r="H36" s="73">
        <v>0</v>
      </c>
      <c r="I36" s="73">
        <v>0</v>
      </c>
      <c r="J36" s="73">
        <v>0</v>
      </c>
      <c r="K36" s="90">
        <f t="shared" si="9"/>
        <v>333.33486666666664</v>
      </c>
      <c r="L36" s="73">
        <f t="shared" si="9"/>
        <v>1500006.9</v>
      </c>
      <c r="M36" s="73">
        <v>0</v>
      </c>
      <c r="N36" s="73">
        <v>0</v>
      </c>
      <c r="O36" s="73">
        <f t="shared" si="10"/>
        <v>777.7813555555555</v>
      </c>
      <c r="P36" s="73">
        <f t="shared" si="10"/>
        <v>3500016.0999999996</v>
      </c>
      <c r="Q36" s="73">
        <v>310</v>
      </c>
      <c r="R36" s="73">
        <v>1954008</v>
      </c>
      <c r="S36" s="43">
        <f t="shared" si="11"/>
        <v>310</v>
      </c>
      <c r="T36" s="43">
        <f t="shared" si="11"/>
        <v>1954008</v>
      </c>
      <c r="U36" s="31"/>
      <c r="V36" s="31"/>
      <c r="W36" s="31"/>
      <c r="X36" s="31"/>
      <c r="Y36" s="78"/>
    </row>
    <row r="37" spans="1:25" s="38" customFormat="1" ht="45">
      <c r="A37" s="156"/>
      <c r="B37" s="150"/>
      <c r="C37" s="103" t="s">
        <v>263</v>
      </c>
      <c r="D37" s="82"/>
      <c r="E37" s="43">
        <f t="shared" si="8"/>
        <v>1146.7724444444445</v>
      </c>
      <c r="F37" s="43">
        <v>5160476</v>
      </c>
      <c r="G37" s="73">
        <v>0</v>
      </c>
      <c r="H37" s="73">
        <v>0</v>
      </c>
      <c r="I37" s="73">
        <v>0</v>
      </c>
      <c r="J37" s="73">
        <v>0</v>
      </c>
      <c r="K37" s="90">
        <f t="shared" si="9"/>
        <v>344.03173333333336</v>
      </c>
      <c r="L37" s="73">
        <f t="shared" si="9"/>
        <v>1548142.8</v>
      </c>
      <c r="M37" s="73">
        <v>0</v>
      </c>
      <c r="N37" s="73">
        <v>0</v>
      </c>
      <c r="O37" s="73">
        <f t="shared" si="10"/>
        <v>802.7407111111112</v>
      </c>
      <c r="P37" s="73">
        <f t="shared" si="10"/>
        <v>3612333.1999999997</v>
      </c>
      <c r="Q37" s="73">
        <v>225</v>
      </c>
      <c r="R37" s="73">
        <v>3001147</v>
      </c>
      <c r="S37" s="43">
        <f t="shared" si="11"/>
        <v>225</v>
      </c>
      <c r="T37" s="43">
        <f t="shared" si="11"/>
        <v>3001147</v>
      </c>
      <c r="U37" s="31"/>
      <c r="V37" s="31"/>
      <c r="W37" s="31"/>
      <c r="X37" s="31"/>
      <c r="Y37" s="78"/>
    </row>
    <row r="38" spans="1:25" s="38" customFormat="1" ht="30">
      <c r="A38" s="156"/>
      <c r="B38" s="150"/>
      <c r="C38" s="45" t="s">
        <v>265</v>
      </c>
      <c r="D38" s="82"/>
      <c r="E38" s="43">
        <f t="shared" si="8"/>
        <v>1078.7893333333334</v>
      </c>
      <c r="F38" s="43">
        <v>4854552</v>
      </c>
      <c r="G38" s="73">
        <v>0</v>
      </c>
      <c r="H38" s="73">
        <v>0</v>
      </c>
      <c r="I38" s="73">
        <v>0</v>
      </c>
      <c r="J38" s="73">
        <v>0</v>
      </c>
      <c r="K38" s="90">
        <f>E38*0%</f>
        <v>0</v>
      </c>
      <c r="L38" s="73">
        <f>F38*0%</f>
        <v>0</v>
      </c>
      <c r="M38" s="73">
        <v>0</v>
      </c>
      <c r="N38" s="73">
        <v>0</v>
      </c>
      <c r="O38" s="73">
        <f>E38*100%</f>
        <v>1078.7893333333334</v>
      </c>
      <c r="P38" s="73">
        <f>F38*100%</f>
        <v>4854552</v>
      </c>
      <c r="Q38" s="73">
        <v>351</v>
      </c>
      <c r="R38" s="73">
        <v>1391731</v>
      </c>
      <c r="S38" s="43">
        <f t="shared" si="11"/>
        <v>351</v>
      </c>
      <c r="T38" s="43">
        <f t="shared" si="11"/>
        <v>1391731</v>
      </c>
      <c r="U38" s="31"/>
      <c r="V38" s="31"/>
      <c r="W38" s="31"/>
      <c r="X38" s="31"/>
      <c r="Y38" s="78"/>
    </row>
    <row r="39" spans="1:25" s="38" customFormat="1" ht="45">
      <c r="A39" s="156"/>
      <c r="B39" s="150"/>
      <c r="C39" s="45" t="s">
        <v>266</v>
      </c>
      <c r="D39" s="82"/>
      <c r="E39" s="43">
        <f t="shared" si="8"/>
        <v>1097.3013333333333</v>
      </c>
      <c r="F39" s="43">
        <v>4937856</v>
      </c>
      <c r="G39" s="73">
        <v>0</v>
      </c>
      <c r="H39" s="73">
        <v>0</v>
      </c>
      <c r="I39" s="73">
        <v>0</v>
      </c>
      <c r="J39" s="73">
        <v>0</v>
      </c>
      <c r="K39" s="90">
        <f>E39*0%</f>
        <v>0</v>
      </c>
      <c r="L39" s="73">
        <f>F39*0%</f>
        <v>0</v>
      </c>
      <c r="M39" s="73">
        <v>0</v>
      </c>
      <c r="N39" s="73">
        <v>0</v>
      </c>
      <c r="O39" s="73">
        <f>E39*100%</f>
        <v>1097.3013333333333</v>
      </c>
      <c r="P39" s="73">
        <f>F39*100%</f>
        <v>4937856</v>
      </c>
      <c r="Q39" s="73">
        <v>464</v>
      </c>
      <c r="R39" s="73">
        <v>3684828</v>
      </c>
      <c r="S39" s="43">
        <f t="shared" si="11"/>
        <v>464</v>
      </c>
      <c r="T39" s="43">
        <f t="shared" si="11"/>
        <v>3684828</v>
      </c>
      <c r="U39" s="31"/>
      <c r="V39" s="31"/>
      <c r="W39" s="31"/>
      <c r="X39" s="31"/>
      <c r="Y39" s="78"/>
    </row>
    <row r="40" spans="1:25" s="38" customFormat="1" ht="30">
      <c r="A40" s="156"/>
      <c r="B40" s="150"/>
      <c r="C40" s="46" t="s">
        <v>259</v>
      </c>
      <c r="D40" s="82"/>
      <c r="E40" s="43">
        <f t="shared" si="8"/>
        <v>1115.5744444444445</v>
      </c>
      <c r="F40" s="43">
        <v>5020085</v>
      </c>
      <c r="G40" s="73">
        <v>0</v>
      </c>
      <c r="H40" s="73">
        <v>0</v>
      </c>
      <c r="I40" s="73">
        <v>0</v>
      </c>
      <c r="J40" s="73">
        <v>0</v>
      </c>
      <c r="K40" s="90">
        <f>E40*30%</f>
        <v>334.6723333333333</v>
      </c>
      <c r="L40" s="73">
        <f>F40*30%</f>
        <v>1506025.5</v>
      </c>
      <c r="M40" s="73">
        <v>0</v>
      </c>
      <c r="N40" s="73">
        <v>0</v>
      </c>
      <c r="O40" s="73">
        <f>E40*70%</f>
        <v>780.902111111111</v>
      </c>
      <c r="P40" s="73">
        <f>F40*70%</f>
        <v>3514059.5</v>
      </c>
      <c r="Q40" s="73">
        <v>421</v>
      </c>
      <c r="R40" s="73">
        <v>2754385</v>
      </c>
      <c r="S40" s="43">
        <f t="shared" si="11"/>
        <v>421</v>
      </c>
      <c r="T40" s="43">
        <f t="shared" si="11"/>
        <v>2754385</v>
      </c>
      <c r="U40" s="31"/>
      <c r="V40" s="31"/>
      <c r="W40" s="31"/>
      <c r="X40" s="31"/>
      <c r="Y40" s="78"/>
    </row>
    <row r="41" spans="1:25" s="38" customFormat="1" ht="30">
      <c r="A41" s="156"/>
      <c r="B41" s="150"/>
      <c r="C41" s="46" t="s">
        <v>258</v>
      </c>
      <c r="D41" s="82"/>
      <c r="E41" s="43">
        <f t="shared" si="8"/>
        <v>1111.2633333333333</v>
      </c>
      <c r="F41" s="43">
        <v>5000685</v>
      </c>
      <c r="G41" s="73">
        <v>0</v>
      </c>
      <c r="H41" s="73">
        <v>0</v>
      </c>
      <c r="I41" s="73">
        <v>0</v>
      </c>
      <c r="J41" s="73">
        <v>0</v>
      </c>
      <c r="K41" s="90">
        <f>E41*30%</f>
        <v>333.37899999999996</v>
      </c>
      <c r="L41" s="73">
        <f>F41*30%</f>
        <v>1500205.5</v>
      </c>
      <c r="M41" s="73">
        <v>0</v>
      </c>
      <c r="N41" s="73">
        <v>0</v>
      </c>
      <c r="O41" s="73">
        <f>E41*70%</f>
        <v>777.8843333333333</v>
      </c>
      <c r="P41" s="73">
        <f>F41*70%</f>
        <v>3500479.5</v>
      </c>
      <c r="Q41" s="73">
        <v>1109.6</v>
      </c>
      <c r="R41" s="73">
        <v>3247745</v>
      </c>
      <c r="S41" s="43">
        <f t="shared" si="11"/>
        <v>1109.6</v>
      </c>
      <c r="T41" s="43">
        <f t="shared" si="11"/>
        <v>3247745</v>
      </c>
      <c r="U41" s="31"/>
      <c r="V41" s="31"/>
      <c r="W41" s="31"/>
      <c r="X41" s="31"/>
      <c r="Y41" s="78"/>
    </row>
    <row r="42" spans="1:25" s="38" customFormat="1" ht="15.75">
      <c r="A42" s="156"/>
      <c r="B42" s="150"/>
      <c r="C42" s="127"/>
      <c r="D42" s="78"/>
      <c r="E42" s="126">
        <f>SUM(E35:E41)</f>
        <v>7790.796666666666</v>
      </c>
      <c r="F42" s="63">
        <f>SUM(F35:F41)</f>
        <v>35058585</v>
      </c>
      <c r="G42" s="66"/>
      <c r="H42" s="31"/>
      <c r="I42" s="31"/>
      <c r="J42" s="31"/>
      <c r="K42" s="31"/>
      <c r="L42" s="31"/>
      <c r="M42" s="31"/>
      <c r="N42" s="31"/>
      <c r="O42" s="31"/>
      <c r="P42" s="31"/>
      <c r="Q42" s="70">
        <f>SUM(Q35:Q41)</f>
        <v>3070.6</v>
      </c>
      <c r="R42" s="126">
        <f>SUM(R35:R41)</f>
        <v>16994913</v>
      </c>
      <c r="S42" s="63">
        <f>SUM(S35:S41)</f>
        <v>3070.6</v>
      </c>
      <c r="T42" s="63">
        <f>SUM(T35:T41)</f>
        <v>16994913</v>
      </c>
      <c r="U42" s="31"/>
      <c r="V42" s="31"/>
      <c r="W42" s="31"/>
      <c r="X42" s="31"/>
      <c r="Y42" s="78"/>
    </row>
    <row r="43" spans="1:25" s="38" customFormat="1" ht="15.75">
      <c r="A43" s="156"/>
      <c r="B43" s="150"/>
      <c r="C43" s="100" t="s">
        <v>271</v>
      </c>
      <c r="D43" s="78"/>
      <c r="E43" s="126"/>
      <c r="F43" s="63"/>
      <c r="G43" s="66"/>
      <c r="H43" s="31"/>
      <c r="I43" s="31"/>
      <c r="J43" s="31"/>
      <c r="K43" s="31"/>
      <c r="L43" s="31"/>
      <c r="M43" s="31"/>
      <c r="N43" s="31"/>
      <c r="O43" s="31"/>
      <c r="P43" s="31"/>
      <c r="Q43" s="70"/>
      <c r="R43" s="63"/>
      <c r="S43" s="63"/>
      <c r="T43" s="63"/>
      <c r="U43" s="31"/>
      <c r="V43" s="31"/>
      <c r="W43" s="31"/>
      <c r="X43" s="31"/>
      <c r="Y43" s="78"/>
    </row>
    <row r="44" spans="1:25" s="38" customFormat="1" ht="15.75">
      <c r="A44" s="156"/>
      <c r="B44" s="150"/>
      <c r="C44" s="127" t="s">
        <v>272</v>
      </c>
      <c r="D44" s="78"/>
      <c r="E44" s="43">
        <f>F44/8500</f>
        <v>4384.458588235294</v>
      </c>
      <c r="F44" s="43">
        <v>37267898</v>
      </c>
      <c r="G44" s="73">
        <v>0</v>
      </c>
      <c r="H44" s="73">
        <v>0</v>
      </c>
      <c r="I44" s="73">
        <v>0</v>
      </c>
      <c r="J44" s="73">
        <v>0</v>
      </c>
      <c r="K44" s="90">
        <f>E44*30%</f>
        <v>1315.3375764705881</v>
      </c>
      <c r="L44" s="128">
        <f>F44*30%</f>
        <v>11180369.4</v>
      </c>
      <c r="M44" s="73">
        <v>0</v>
      </c>
      <c r="N44" s="73">
        <v>0</v>
      </c>
      <c r="O44" s="73">
        <f>E44*70%</f>
        <v>3069.1210117647056</v>
      </c>
      <c r="P44" s="73">
        <f>F44*70%</f>
        <v>26087528.599999998</v>
      </c>
      <c r="Q44" s="73">
        <v>352</v>
      </c>
      <c r="R44" s="73">
        <v>2767783</v>
      </c>
      <c r="S44" s="43">
        <f>Q44</f>
        <v>352</v>
      </c>
      <c r="T44" s="43">
        <f>R44</f>
        <v>2767783</v>
      </c>
      <c r="U44" s="31"/>
      <c r="V44" s="31"/>
      <c r="W44" s="31"/>
      <c r="X44" s="31"/>
      <c r="Y44" s="78"/>
    </row>
    <row r="45" spans="1:25" s="38" customFormat="1" ht="15.75">
      <c r="A45" s="156"/>
      <c r="B45" s="150"/>
      <c r="C45" s="127"/>
      <c r="D45" s="78"/>
      <c r="E45" s="126"/>
      <c r="F45" s="63"/>
      <c r="G45" s="66"/>
      <c r="H45" s="31"/>
      <c r="I45" s="31"/>
      <c r="J45" s="31"/>
      <c r="K45" s="31"/>
      <c r="L45" s="31"/>
      <c r="M45" s="31"/>
      <c r="N45" s="31"/>
      <c r="O45" s="31"/>
      <c r="P45" s="31"/>
      <c r="Q45" s="70"/>
      <c r="R45" s="63"/>
      <c r="S45" s="63"/>
      <c r="T45" s="63"/>
      <c r="U45" s="31"/>
      <c r="V45" s="31"/>
      <c r="W45" s="31"/>
      <c r="X45" s="31"/>
      <c r="Y45" s="78"/>
    </row>
    <row r="46" spans="1:25" s="38" customFormat="1" ht="18">
      <c r="A46" s="156"/>
      <c r="B46" s="150"/>
      <c r="C46" s="50" t="s">
        <v>63</v>
      </c>
      <c r="D46" s="51"/>
      <c r="E46" s="31"/>
      <c r="F46" s="31"/>
      <c r="G46" s="73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31"/>
      <c r="T46" s="31"/>
      <c r="U46" s="78"/>
      <c r="V46" s="78"/>
      <c r="W46" s="78"/>
      <c r="X46" s="78"/>
      <c r="Y46" s="78"/>
    </row>
    <row r="47" spans="1:25" s="38" customFormat="1" ht="18">
      <c r="A47" s="156"/>
      <c r="B47" s="149"/>
      <c r="C47" s="50" t="s">
        <v>59</v>
      </c>
      <c r="D47" s="78"/>
      <c r="E47" s="31"/>
      <c r="F47" s="31"/>
      <c r="G47" s="73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31"/>
      <c r="T47" s="31"/>
      <c r="U47" s="78"/>
      <c r="V47" s="78"/>
      <c r="W47" s="78"/>
      <c r="X47" s="78"/>
      <c r="Y47" s="78"/>
    </row>
    <row r="48" spans="1:25" s="38" customFormat="1" ht="15.75">
      <c r="A48" s="156"/>
      <c r="B48" s="150"/>
      <c r="C48" s="68" t="s">
        <v>70</v>
      </c>
      <c r="D48" s="78"/>
      <c r="E48" s="31"/>
      <c r="F48" s="31"/>
      <c r="G48" s="73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31"/>
      <c r="T48" s="31"/>
      <c r="U48" s="78"/>
      <c r="V48" s="78"/>
      <c r="W48" s="78"/>
      <c r="X48" s="78"/>
      <c r="Y48" s="78"/>
    </row>
    <row r="49" spans="1:25" s="38" customFormat="1" ht="30">
      <c r="A49" s="156"/>
      <c r="B49" s="150"/>
      <c r="C49" s="41" t="s">
        <v>125</v>
      </c>
      <c r="D49" s="56"/>
      <c r="E49" s="43">
        <f aca="true" t="shared" si="12" ref="E49:E57">F49/2500</f>
        <v>80</v>
      </c>
      <c r="F49" s="43">
        <v>200000</v>
      </c>
      <c r="G49" s="73">
        <v>0</v>
      </c>
      <c r="H49" s="73">
        <v>0</v>
      </c>
      <c r="I49" s="73">
        <v>0</v>
      </c>
      <c r="J49" s="73">
        <v>0</v>
      </c>
      <c r="K49" s="73">
        <f aca="true" t="shared" si="13" ref="K49:K57">E49*0%</f>
        <v>0</v>
      </c>
      <c r="L49" s="73">
        <f aca="true" t="shared" si="14" ref="L49:L57">F49*0%</f>
        <v>0</v>
      </c>
      <c r="M49" s="73">
        <v>0</v>
      </c>
      <c r="N49" s="73">
        <v>0</v>
      </c>
      <c r="O49" s="73">
        <f>E49*70%</f>
        <v>56</v>
      </c>
      <c r="P49" s="73">
        <f>F49*70%</f>
        <v>140000</v>
      </c>
      <c r="Q49" s="73">
        <v>69</v>
      </c>
      <c r="R49" s="43">
        <v>194363</v>
      </c>
      <c r="S49" s="43">
        <f aca="true" t="shared" si="15" ref="S49:S57">Q49</f>
        <v>69</v>
      </c>
      <c r="T49" s="43">
        <f aca="true" t="shared" si="16" ref="T49:T57">R49</f>
        <v>194363</v>
      </c>
      <c r="U49" s="78"/>
      <c r="V49" s="78"/>
      <c r="W49" s="78"/>
      <c r="X49" s="78"/>
      <c r="Y49" s="78"/>
    </row>
    <row r="50" spans="1:25" s="38" customFormat="1" ht="60">
      <c r="A50" s="156"/>
      <c r="B50" s="150"/>
      <c r="C50" s="41" t="s">
        <v>126</v>
      </c>
      <c r="D50" s="56"/>
      <c r="E50" s="43">
        <f t="shared" si="12"/>
        <v>80</v>
      </c>
      <c r="F50" s="43">
        <v>200000</v>
      </c>
      <c r="G50" s="73">
        <v>0</v>
      </c>
      <c r="H50" s="73">
        <v>0</v>
      </c>
      <c r="I50" s="73">
        <v>0</v>
      </c>
      <c r="J50" s="73">
        <v>0</v>
      </c>
      <c r="K50" s="73">
        <f t="shared" si="13"/>
        <v>0</v>
      </c>
      <c r="L50" s="73">
        <f t="shared" si="14"/>
        <v>0</v>
      </c>
      <c r="M50" s="73">
        <v>0</v>
      </c>
      <c r="N50" s="73">
        <v>0</v>
      </c>
      <c r="O50" s="73">
        <f>E50*70%</f>
        <v>56</v>
      </c>
      <c r="P50" s="73">
        <f>F50*70%</f>
        <v>140000</v>
      </c>
      <c r="Q50" s="73">
        <v>69.9</v>
      </c>
      <c r="R50" s="43">
        <v>196291</v>
      </c>
      <c r="S50" s="43">
        <f t="shared" si="15"/>
        <v>69.9</v>
      </c>
      <c r="T50" s="43">
        <f t="shared" si="16"/>
        <v>196291</v>
      </c>
      <c r="U50" s="78"/>
      <c r="V50" s="78"/>
      <c r="W50" s="78"/>
      <c r="X50" s="78"/>
      <c r="Y50" s="78"/>
    </row>
    <row r="51" spans="1:25" s="38" customFormat="1" ht="15.75">
      <c r="A51" s="156"/>
      <c r="B51" s="119"/>
      <c r="C51" s="57" t="s">
        <v>186</v>
      </c>
      <c r="D51" s="82"/>
      <c r="E51" s="43">
        <f t="shared" si="12"/>
        <v>233.4036</v>
      </c>
      <c r="F51" s="43">
        <v>583509</v>
      </c>
      <c r="G51" s="73">
        <v>0</v>
      </c>
      <c r="H51" s="73">
        <v>0</v>
      </c>
      <c r="I51" s="73">
        <v>0</v>
      </c>
      <c r="J51" s="73">
        <v>0</v>
      </c>
      <c r="K51" s="73">
        <f t="shared" si="13"/>
        <v>0</v>
      </c>
      <c r="L51" s="73">
        <f t="shared" si="14"/>
        <v>0</v>
      </c>
      <c r="M51" s="73">
        <v>0</v>
      </c>
      <c r="N51" s="73">
        <v>0</v>
      </c>
      <c r="O51" s="73">
        <f aca="true" t="shared" si="17" ref="O51:P57">E51*100%</f>
        <v>233.4036</v>
      </c>
      <c r="P51" s="73">
        <f t="shared" si="17"/>
        <v>583509</v>
      </c>
      <c r="Q51" s="73">
        <v>131.7</v>
      </c>
      <c r="R51" s="43">
        <v>536518</v>
      </c>
      <c r="S51" s="43">
        <f t="shared" si="15"/>
        <v>131.7</v>
      </c>
      <c r="T51" s="43">
        <f t="shared" si="16"/>
        <v>536518</v>
      </c>
      <c r="U51" s="78"/>
      <c r="V51" s="78"/>
      <c r="W51" s="78"/>
      <c r="X51" s="78"/>
      <c r="Y51" s="78"/>
    </row>
    <row r="52" spans="1:25" s="38" customFormat="1" ht="15.75">
      <c r="A52" s="156"/>
      <c r="B52" s="119"/>
      <c r="C52" s="57" t="s">
        <v>187</v>
      </c>
      <c r="D52" s="82"/>
      <c r="E52" s="43">
        <f t="shared" si="12"/>
        <v>78.0756</v>
      </c>
      <c r="F52" s="43">
        <v>195189</v>
      </c>
      <c r="G52" s="73">
        <v>0</v>
      </c>
      <c r="H52" s="73">
        <v>0</v>
      </c>
      <c r="I52" s="73">
        <v>0</v>
      </c>
      <c r="J52" s="73">
        <v>0</v>
      </c>
      <c r="K52" s="73">
        <f t="shared" si="13"/>
        <v>0</v>
      </c>
      <c r="L52" s="73">
        <f t="shared" si="14"/>
        <v>0</v>
      </c>
      <c r="M52" s="73">
        <v>0</v>
      </c>
      <c r="N52" s="73">
        <v>0</v>
      </c>
      <c r="O52" s="73">
        <f t="shared" si="17"/>
        <v>78.0756</v>
      </c>
      <c r="P52" s="73">
        <f t="shared" si="17"/>
        <v>195189</v>
      </c>
      <c r="Q52" s="73">
        <v>84</v>
      </c>
      <c r="R52" s="43">
        <v>195189</v>
      </c>
      <c r="S52" s="43">
        <f t="shared" si="15"/>
        <v>84</v>
      </c>
      <c r="T52" s="43">
        <f t="shared" si="16"/>
        <v>195189</v>
      </c>
      <c r="U52" s="78"/>
      <c r="V52" s="78"/>
      <c r="W52" s="78"/>
      <c r="X52" s="78"/>
      <c r="Y52" s="78"/>
    </row>
    <row r="53" spans="1:25" s="38" customFormat="1" ht="75">
      <c r="A53" s="156"/>
      <c r="B53" s="119"/>
      <c r="C53" s="41" t="s">
        <v>127</v>
      </c>
      <c r="D53" s="56"/>
      <c r="E53" s="43">
        <f t="shared" si="12"/>
        <v>80</v>
      </c>
      <c r="F53" s="43">
        <v>200000</v>
      </c>
      <c r="G53" s="73">
        <v>0</v>
      </c>
      <c r="H53" s="73">
        <v>0</v>
      </c>
      <c r="I53" s="73">
        <v>0</v>
      </c>
      <c r="J53" s="73">
        <v>0</v>
      </c>
      <c r="K53" s="73">
        <f t="shared" si="13"/>
        <v>0</v>
      </c>
      <c r="L53" s="73">
        <f t="shared" si="14"/>
        <v>0</v>
      </c>
      <c r="M53" s="73">
        <v>0</v>
      </c>
      <c r="N53" s="73">
        <v>0</v>
      </c>
      <c r="O53" s="73">
        <f t="shared" si="17"/>
        <v>80</v>
      </c>
      <c r="P53" s="73">
        <f t="shared" si="17"/>
        <v>200000</v>
      </c>
      <c r="Q53" s="73">
        <v>75</v>
      </c>
      <c r="R53" s="43">
        <v>194962</v>
      </c>
      <c r="S53" s="43">
        <f t="shared" si="15"/>
        <v>75</v>
      </c>
      <c r="T53" s="43">
        <f t="shared" si="16"/>
        <v>194962</v>
      </c>
      <c r="U53" s="78"/>
      <c r="V53" s="78"/>
      <c r="W53" s="78"/>
      <c r="X53" s="78"/>
      <c r="Y53" s="78"/>
    </row>
    <row r="54" spans="1:25" s="38" customFormat="1" ht="75">
      <c r="A54" s="156"/>
      <c r="B54" s="119"/>
      <c r="C54" s="41" t="s">
        <v>188</v>
      </c>
      <c r="D54" s="82"/>
      <c r="E54" s="43">
        <f t="shared" si="12"/>
        <v>120</v>
      </c>
      <c r="F54" s="43">
        <v>300000</v>
      </c>
      <c r="G54" s="73">
        <v>0</v>
      </c>
      <c r="H54" s="73">
        <v>0</v>
      </c>
      <c r="I54" s="73">
        <v>0</v>
      </c>
      <c r="J54" s="73">
        <v>0</v>
      </c>
      <c r="K54" s="73">
        <f t="shared" si="13"/>
        <v>0</v>
      </c>
      <c r="L54" s="73">
        <f t="shared" si="14"/>
        <v>0</v>
      </c>
      <c r="M54" s="73">
        <v>0</v>
      </c>
      <c r="N54" s="73">
        <v>0</v>
      </c>
      <c r="O54" s="73">
        <f t="shared" si="17"/>
        <v>120</v>
      </c>
      <c r="P54" s="73">
        <f t="shared" si="17"/>
        <v>300000</v>
      </c>
      <c r="Q54" s="73">
        <v>104.5</v>
      </c>
      <c r="R54" s="43">
        <v>292420</v>
      </c>
      <c r="S54" s="43">
        <f t="shared" si="15"/>
        <v>104.5</v>
      </c>
      <c r="T54" s="43">
        <f t="shared" si="16"/>
        <v>292420</v>
      </c>
      <c r="U54" s="78"/>
      <c r="V54" s="78"/>
      <c r="W54" s="78"/>
      <c r="X54" s="78"/>
      <c r="Y54" s="78"/>
    </row>
    <row r="55" spans="1:25" s="38" customFormat="1" ht="15.75">
      <c r="A55" s="156"/>
      <c r="B55" s="119"/>
      <c r="C55" s="57" t="s">
        <v>185</v>
      </c>
      <c r="D55" s="82"/>
      <c r="E55" s="43">
        <f t="shared" si="12"/>
        <v>116.8032</v>
      </c>
      <c r="F55" s="43">
        <v>292008</v>
      </c>
      <c r="G55" s="73">
        <v>0</v>
      </c>
      <c r="H55" s="73">
        <v>0</v>
      </c>
      <c r="I55" s="73">
        <v>0</v>
      </c>
      <c r="J55" s="73">
        <v>0</v>
      </c>
      <c r="K55" s="73">
        <f t="shared" si="13"/>
        <v>0</v>
      </c>
      <c r="L55" s="73">
        <f t="shared" si="14"/>
        <v>0</v>
      </c>
      <c r="M55" s="73">
        <v>0</v>
      </c>
      <c r="N55" s="73">
        <v>0</v>
      </c>
      <c r="O55" s="73">
        <f t="shared" si="17"/>
        <v>116.8032</v>
      </c>
      <c r="P55" s="73">
        <f t="shared" si="17"/>
        <v>292008</v>
      </c>
      <c r="Q55" s="73">
        <v>127</v>
      </c>
      <c r="R55" s="43">
        <f>F55</f>
        <v>292008</v>
      </c>
      <c r="S55" s="43">
        <f t="shared" si="15"/>
        <v>127</v>
      </c>
      <c r="T55" s="43">
        <f t="shared" si="16"/>
        <v>292008</v>
      </c>
      <c r="U55" s="78"/>
      <c r="V55" s="78"/>
      <c r="W55" s="78"/>
      <c r="X55" s="78"/>
      <c r="Y55" s="78"/>
    </row>
    <row r="56" spans="1:25" s="38" customFormat="1" ht="30">
      <c r="A56" s="156"/>
      <c r="B56" s="119"/>
      <c r="C56" s="41" t="s">
        <v>190</v>
      </c>
      <c r="D56" s="82"/>
      <c r="E56" s="43">
        <f t="shared" si="12"/>
        <v>40</v>
      </c>
      <c r="F56" s="43">
        <v>100000</v>
      </c>
      <c r="G56" s="73">
        <v>0</v>
      </c>
      <c r="H56" s="73">
        <v>0</v>
      </c>
      <c r="I56" s="73">
        <v>0</v>
      </c>
      <c r="J56" s="73">
        <v>0</v>
      </c>
      <c r="K56" s="73">
        <f t="shared" si="13"/>
        <v>0</v>
      </c>
      <c r="L56" s="73">
        <f t="shared" si="14"/>
        <v>0</v>
      </c>
      <c r="M56" s="73">
        <v>0</v>
      </c>
      <c r="N56" s="73">
        <v>0</v>
      </c>
      <c r="O56" s="73">
        <f t="shared" si="17"/>
        <v>40</v>
      </c>
      <c r="P56" s="73">
        <f t="shared" si="17"/>
        <v>100000</v>
      </c>
      <c r="Q56" s="73">
        <v>49</v>
      </c>
      <c r="R56" s="43">
        <v>97717</v>
      </c>
      <c r="S56" s="43">
        <f t="shared" si="15"/>
        <v>49</v>
      </c>
      <c r="T56" s="43">
        <f t="shared" si="16"/>
        <v>97717</v>
      </c>
      <c r="U56" s="78"/>
      <c r="V56" s="78"/>
      <c r="W56" s="78"/>
      <c r="X56" s="78"/>
      <c r="Y56" s="78"/>
    </row>
    <row r="57" spans="1:25" s="38" customFormat="1" ht="15.75">
      <c r="A57" s="156"/>
      <c r="B57" s="118"/>
      <c r="C57" s="57" t="s">
        <v>184</v>
      </c>
      <c r="D57" s="82"/>
      <c r="E57" s="43">
        <f t="shared" si="12"/>
        <v>78.5164</v>
      </c>
      <c r="F57" s="43">
        <v>196291</v>
      </c>
      <c r="G57" s="73">
        <v>0</v>
      </c>
      <c r="H57" s="73">
        <v>0</v>
      </c>
      <c r="I57" s="73">
        <v>0</v>
      </c>
      <c r="J57" s="73">
        <v>0</v>
      </c>
      <c r="K57" s="73">
        <f t="shared" si="13"/>
        <v>0</v>
      </c>
      <c r="L57" s="73">
        <f t="shared" si="14"/>
        <v>0</v>
      </c>
      <c r="M57" s="73">
        <v>0</v>
      </c>
      <c r="N57" s="73">
        <v>0</v>
      </c>
      <c r="O57" s="73">
        <f t="shared" si="17"/>
        <v>78.5164</v>
      </c>
      <c r="P57" s="73">
        <f t="shared" si="17"/>
        <v>196291</v>
      </c>
      <c r="Q57" s="73">
        <v>103</v>
      </c>
      <c r="R57" s="43">
        <f>F57</f>
        <v>196291</v>
      </c>
      <c r="S57" s="43">
        <f t="shared" si="15"/>
        <v>103</v>
      </c>
      <c r="T57" s="43">
        <f t="shared" si="16"/>
        <v>196291</v>
      </c>
      <c r="U57" s="78"/>
      <c r="V57" s="78"/>
      <c r="W57" s="78"/>
      <c r="X57" s="78"/>
      <c r="Y57" s="78"/>
    </row>
    <row r="58" spans="1:25" s="38" customFormat="1" ht="16.5" thickBot="1">
      <c r="A58" s="156"/>
      <c r="B58" s="119"/>
      <c r="C58" s="68" t="s">
        <v>69</v>
      </c>
      <c r="D58" s="82"/>
      <c r="E58" s="73"/>
      <c r="F58" s="43"/>
      <c r="G58" s="73"/>
      <c r="H58" s="73"/>
      <c r="I58" s="73"/>
      <c r="J58" s="73"/>
      <c r="K58" s="73"/>
      <c r="L58" s="73"/>
      <c r="M58" s="78"/>
      <c r="N58" s="78"/>
      <c r="O58" s="73"/>
      <c r="P58" s="73"/>
      <c r="Q58" s="78"/>
      <c r="R58" s="78"/>
      <c r="S58" s="32"/>
      <c r="T58" s="33"/>
      <c r="U58" s="78"/>
      <c r="V58" s="78"/>
      <c r="W58" s="78"/>
      <c r="X58" s="78"/>
      <c r="Y58" s="78"/>
    </row>
    <row r="59" spans="1:25" s="38" customFormat="1" ht="30">
      <c r="A59" s="156"/>
      <c r="B59" s="119"/>
      <c r="C59" s="105" t="s">
        <v>129</v>
      </c>
      <c r="D59" s="82"/>
      <c r="E59" s="43">
        <f>F59/4500</f>
        <v>44.44444444444444</v>
      </c>
      <c r="F59" s="43">
        <v>200000</v>
      </c>
      <c r="G59" s="73">
        <v>0</v>
      </c>
      <c r="H59" s="73">
        <v>0</v>
      </c>
      <c r="I59" s="73">
        <v>0</v>
      </c>
      <c r="J59" s="73">
        <v>0</v>
      </c>
      <c r="K59" s="73">
        <f>E59*0%</f>
        <v>0</v>
      </c>
      <c r="L59" s="73">
        <f>F59*0%</f>
        <v>0</v>
      </c>
      <c r="M59" s="78"/>
      <c r="N59" s="78"/>
      <c r="O59" s="73">
        <f>E59*100%</f>
        <v>44.44444444444444</v>
      </c>
      <c r="P59" s="73">
        <f>F59*100%</f>
        <v>200000</v>
      </c>
      <c r="Q59" s="73">
        <v>51</v>
      </c>
      <c r="R59" s="43">
        <v>197705</v>
      </c>
      <c r="S59" s="43">
        <f>Q59</f>
        <v>51</v>
      </c>
      <c r="T59" s="43">
        <f>R59</f>
        <v>197705</v>
      </c>
      <c r="U59" s="78"/>
      <c r="V59" s="78"/>
      <c r="W59" s="78"/>
      <c r="X59" s="78"/>
      <c r="Y59" s="78"/>
    </row>
    <row r="60" spans="1:25" s="38" customFormat="1" ht="15.75">
      <c r="A60" s="156"/>
      <c r="B60" s="119"/>
      <c r="C60" s="68" t="s">
        <v>71</v>
      </c>
      <c r="D60" s="82"/>
      <c r="E60" s="73"/>
      <c r="F60" s="43"/>
      <c r="G60" s="73"/>
      <c r="H60" s="73"/>
      <c r="I60" s="73"/>
      <c r="J60" s="73"/>
      <c r="K60" s="73"/>
      <c r="L60" s="73"/>
      <c r="M60" s="78"/>
      <c r="N60" s="78"/>
      <c r="O60" s="73"/>
      <c r="P60" s="73"/>
      <c r="Q60" s="78"/>
      <c r="R60" s="78"/>
      <c r="S60" s="32"/>
      <c r="T60" s="33"/>
      <c r="U60" s="78"/>
      <c r="V60" s="78"/>
      <c r="W60" s="78"/>
      <c r="X60" s="78"/>
      <c r="Y60" s="78"/>
    </row>
    <row r="61" spans="1:25" s="38" customFormat="1" ht="15">
      <c r="A61" s="156"/>
      <c r="B61" s="119"/>
      <c r="C61" s="54" t="s">
        <v>198</v>
      </c>
      <c r="D61" s="82"/>
      <c r="E61" s="43">
        <f>F61/4500</f>
        <v>177.77777777777777</v>
      </c>
      <c r="F61" s="43">
        <v>800000</v>
      </c>
      <c r="G61" s="73">
        <v>0</v>
      </c>
      <c r="H61" s="73">
        <v>0</v>
      </c>
      <c r="I61" s="73">
        <v>0</v>
      </c>
      <c r="J61" s="73">
        <v>0</v>
      </c>
      <c r="K61" s="73">
        <f>E61*0%</f>
        <v>0</v>
      </c>
      <c r="L61" s="73">
        <f>F61*0%</f>
        <v>0</v>
      </c>
      <c r="M61" s="73">
        <v>0</v>
      </c>
      <c r="N61" s="73">
        <v>0</v>
      </c>
      <c r="O61" s="73">
        <f>E61*100%</f>
        <v>177.77777777777777</v>
      </c>
      <c r="P61" s="73">
        <f>F61*100%</f>
        <v>800000</v>
      </c>
      <c r="Q61" s="73">
        <v>177</v>
      </c>
      <c r="R61" s="43">
        <v>543953</v>
      </c>
      <c r="S61" s="43">
        <f>Q61</f>
        <v>177</v>
      </c>
      <c r="T61" s="43">
        <f>R61</f>
        <v>543953</v>
      </c>
      <c r="U61" s="78"/>
      <c r="V61" s="78"/>
      <c r="W61" s="78"/>
      <c r="X61" s="78"/>
      <c r="Y61" s="78"/>
    </row>
    <row r="62" spans="1:25" s="38" customFormat="1" ht="15">
      <c r="A62" s="156"/>
      <c r="B62" s="119"/>
      <c r="C62" s="46" t="s">
        <v>134</v>
      </c>
      <c r="D62" s="42"/>
      <c r="E62" s="43">
        <f>F62/4500</f>
        <v>111.11111111111111</v>
      </c>
      <c r="F62" s="43">
        <v>500000</v>
      </c>
      <c r="G62" s="73">
        <v>0</v>
      </c>
      <c r="H62" s="73">
        <v>0</v>
      </c>
      <c r="I62" s="73">
        <v>0</v>
      </c>
      <c r="J62" s="73">
        <v>0</v>
      </c>
      <c r="K62" s="73">
        <f>E62*0%</f>
        <v>0</v>
      </c>
      <c r="L62" s="73">
        <f>F62*0%</f>
        <v>0</v>
      </c>
      <c r="M62" s="73">
        <v>0</v>
      </c>
      <c r="N62" s="73">
        <v>0</v>
      </c>
      <c r="O62" s="73">
        <f>E62*100%</f>
        <v>111.11111111111111</v>
      </c>
      <c r="P62" s="73">
        <f>F62*100%</f>
        <v>500000</v>
      </c>
      <c r="Q62" s="73">
        <v>100</v>
      </c>
      <c r="R62" s="43">
        <v>490502</v>
      </c>
      <c r="S62" s="43">
        <f>Q62</f>
        <v>100</v>
      </c>
      <c r="T62" s="43">
        <f>R62</f>
        <v>490502</v>
      </c>
      <c r="U62" s="78"/>
      <c r="V62" s="78"/>
      <c r="W62" s="78"/>
      <c r="X62" s="78"/>
      <c r="Y62" s="78"/>
    </row>
    <row r="63" spans="1:25" s="38" customFormat="1" ht="15.75">
      <c r="A63" s="156"/>
      <c r="B63" s="119"/>
      <c r="C63" s="68" t="s">
        <v>72</v>
      </c>
      <c r="D63" s="82"/>
      <c r="E63" s="73"/>
      <c r="F63" s="43"/>
      <c r="G63" s="73"/>
      <c r="H63" s="73"/>
      <c r="I63" s="73"/>
      <c r="J63" s="73"/>
      <c r="K63" s="73"/>
      <c r="L63" s="73"/>
      <c r="M63" s="78"/>
      <c r="N63" s="78"/>
      <c r="O63" s="73"/>
      <c r="P63" s="73"/>
      <c r="Q63" s="78"/>
      <c r="R63" s="78"/>
      <c r="S63" s="32"/>
      <c r="T63" s="33"/>
      <c r="U63" s="78"/>
      <c r="V63" s="78"/>
      <c r="W63" s="78"/>
      <c r="X63" s="78"/>
      <c r="Y63" s="78"/>
    </row>
    <row r="64" spans="1:25" s="38" customFormat="1" ht="75.75" thickBot="1">
      <c r="A64" s="156"/>
      <c r="B64" s="119"/>
      <c r="C64" s="106" t="s">
        <v>135</v>
      </c>
      <c r="D64" s="82"/>
      <c r="E64" s="43">
        <f>F64/2500</f>
        <v>140</v>
      </c>
      <c r="F64" s="43">
        <v>350000</v>
      </c>
      <c r="G64" s="73">
        <v>0</v>
      </c>
      <c r="H64" s="73">
        <v>0</v>
      </c>
      <c r="I64" s="73">
        <v>0</v>
      </c>
      <c r="J64" s="73">
        <v>0</v>
      </c>
      <c r="K64" s="73">
        <f>E64*30%</f>
        <v>42</v>
      </c>
      <c r="L64" s="73">
        <f>F64*30%</f>
        <v>105000</v>
      </c>
      <c r="M64" s="73">
        <v>0</v>
      </c>
      <c r="N64" s="73">
        <v>0</v>
      </c>
      <c r="O64" s="73">
        <f>E64*70%</f>
        <v>98</v>
      </c>
      <c r="P64" s="73">
        <f>F64*70%</f>
        <v>244999.99999999997</v>
      </c>
      <c r="Q64" s="73">
        <v>137</v>
      </c>
      <c r="R64" s="43">
        <v>350884</v>
      </c>
      <c r="S64" s="43">
        <f>Q64</f>
        <v>137</v>
      </c>
      <c r="T64" s="43">
        <f>R64</f>
        <v>350884</v>
      </c>
      <c r="U64" s="78"/>
      <c r="V64" s="78"/>
      <c r="W64" s="78"/>
      <c r="X64" s="78"/>
      <c r="Y64" s="78"/>
    </row>
    <row r="65" spans="1:25" s="38" customFormat="1" ht="15.75" thickBot="1">
      <c r="A65" s="156"/>
      <c r="B65" s="119"/>
      <c r="C65" s="44" t="s">
        <v>210</v>
      </c>
      <c r="D65" s="82"/>
      <c r="E65" s="73">
        <v>45</v>
      </c>
      <c r="F65" s="43">
        <v>300000</v>
      </c>
      <c r="G65" s="73">
        <v>0</v>
      </c>
      <c r="H65" s="73">
        <v>0</v>
      </c>
      <c r="I65" s="73">
        <v>0</v>
      </c>
      <c r="J65" s="73">
        <v>0</v>
      </c>
      <c r="K65" s="73">
        <f>E65*0%</f>
        <v>0</v>
      </c>
      <c r="L65" s="73">
        <f>F65*0%</f>
        <v>0</v>
      </c>
      <c r="M65" s="73">
        <v>0</v>
      </c>
      <c r="N65" s="73">
        <v>0</v>
      </c>
      <c r="O65" s="73">
        <f>E65*100%</f>
        <v>45</v>
      </c>
      <c r="P65" s="73">
        <f>F65*100%</f>
        <v>300000</v>
      </c>
      <c r="Q65" s="73">
        <v>122</v>
      </c>
      <c r="R65" s="43">
        <v>300751</v>
      </c>
      <c r="S65" s="43">
        <f>Q65</f>
        <v>122</v>
      </c>
      <c r="T65" s="43">
        <f>R65</f>
        <v>300751</v>
      </c>
      <c r="U65" s="78"/>
      <c r="V65" s="78"/>
      <c r="W65" s="78"/>
      <c r="X65" s="78"/>
      <c r="Y65" s="78"/>
    </row>
    <row r="66" spans="1:25" s="38" customFormat="1" ht="60">
      <c r="A66" s="156"/>
      <c r="B66" s="119"/>
      <c r="C66" s="105" t="s">
        <v>136</v>
      </c>
      <c r="D66" s="42"/>
      <c r="E66" s="43">
        <f>F66/4500</f>
        <v>66.66666666666667</v>
      </c>
      <c r="F66" s="43">
        <v>300000</v>
      </c>
      <c r="G66" s="73">
        <v>0</v>
      </c>
      <c r="H66" s="73">
        <v>0</v>
      </c>
      <c r="I66" s="73">
        <v>0</v>
      </c>
      <c r="J66" s="73">
        <v>0</v>
      </c>
      <c r="K66" s="73">
        <f>E66*100%</f>
        <v>66.66666666666667</v>
      </c>
      <c r="L66" s="73">
        <f>F66*100%</f>
        <v>300000</v>
      </c>
      <c r="M66" s="73">
        <v>132</v>
      </c>
      <c r="N66" s="73">
        <v>300811</v>
      </c>
      <c r="O66" s="73">
        <f>E66*0%</f>
        <v>0</v>
      </c>
      <c r="P66" s="73">
        <f>F66*0%</f>
        <v>0</v>
      </c>
      <c r="Q66" s="73">
        <v>0</v>
      </c>
      <c r="R66" s="43">
        <v>0</v>
      </c>
      <c r="S66" s="43">
        <f>M66</f>
        <v>132</v>
      </c>
      <c r="T66" s="43">
        <f>N66</f>
        <v>300811</v>
      </c>
      <c r="U66" s="78"/>
      <c r="V66" s="78"/>
      <c r="W66" s="78"/>
      <c r="X66" s="78"/>
      <c r="Y66" s="78"/>
    </row>
    <row r="67" spans="1:25" s="64" customFormat="1" ht="15.75">
      <c r="A67" s="156"/>
      <c r="B67" s="119"/>
      <c r="C67" s="68" t="s">
        <v>64</v>
      </c>
      <c r="D67" s="82"/>
      <c r="E67" s="73"/>
      <c r="F67" s="43"/>
      <c r="G67" s="73"/>
      <c r="H67" s="73"/>
      <c r="I67" s="73"/>
      <c r="J67" s="73"/>
      <c r="K67" s="73"/>
      <c r="L67" s="73"/>
      <c r="M67" s="78"/>
      <c r="N67" s="78"/>
      <c r="O67" s="73"/>
      <c r="P67" s="73"/>
      <c r="Q67" s="63"/>
      <c r="R67" s="63"/>
      <c r="S67" s="63"/>
      <c r="T67" s="63">
        <f>SUM(T59:T60)</f>
        <v>197705</v>
      </c>
      <c r="U67" s="78"/>
      <c r="V67" s="78"/>
      <c r="W67" s="78"/>
      <c r="X67" s="78"/>
      <c r="Y67" s="78"/>
    </row>
    <row r="68" spans="1:25" s="64" customFormat="1" ht="15.75">
      <c r="A68" s="156"/>
      <c r="B68" s="119"/>
      <c r="C68" s="58" t="s">
        <v>145</v>
      </c>
      <c r="D68" s="82"/>
      <c r="E68" s="43">
        <f>F68/4500</f>
        <v>44.44444444444444</v>
      </c>
      <c r="F68" s="43">
        <v>200000</v>
      </c>
      <c r="G68" s="73">
        <v>0</v>
      </c>
      <c r="H68" s="73">
        <v>0</v>
      </c>
      <c r="I68" s="73">
        <v>0</v>
      </c>
      <c r="J68" s="73">
        <v>0</v>
      </c>
      <c r="K68" s="73">
        <f aca="true" t="shared" si="18" ref="K68:L70">E68*0%</f>
        <v>0</v>
      </c>
      <c r="L68" s="73">
        <f t="shared" si="18"/>
        <v>0</v>
      </c>
      <c r="M68" s="73">
        <v>0</v>
      </c>
      <c r="N68" s="73">
        <v>0</v>
      </c>
      <c r="O68" s="73">
        <f aca="true" t="shared" si="19" ref="O68:P70">E68*100%</f>
        <v>44.44444444444444</v>
      </c>
      <c r="P68" s="73">
        <f t="shared" si="19"/>
        <v>200000</v>
      </c>
      <c r="Q68" s="73">
        <v>66</v>
      </c>
      <c r="R68" s="43">
        <v>294336</v>
      </c>
      <c r="S68" s="43">
        <f aca="true" t="shared" si="20" ref="S68:T70">Q68</f>
        <v>66</v>
      </c>
      <c r="T68" s="43">
        <f t="shared" si="20"/>
        <v>294336</v>
      </c>
      <c r="U68" s="78"/>
      <c r="V68" s="78"/>
      <c r="W68" s="78"/>
      <c r="X68" s="78"/>
      <c r="Y68" s="78"/>
    </row>
    <row r="69" spans="1:25" s="64" customFormat="1" ht="15.75">
      <c r="A69" s="156"/>
      <c r="B69" s="119"/>
      <c r="C69" s="58" t="s">
        <v>217</v>
      </c>
      <c r="D69" s="82"/>
      <c r="E69" s="43">
        <f>F69/4500</f>
        <v>111.11111111111111</v>
      </c>
      <c r="F69" s="43">
        <v>500000</v>
      </c>
      <c r="G69" s="73">
        <v>0</v>
      </c>
      <c r="H69" s="73">
        <v>0</v>
      </c>
      <c r="I69" s="73">
        <v>0</v>
      </c>
      <c r="J69" s="73">
        <v>0</v>
      </c>
      <c r="K69" s="73">
        <f t="shared" si="18"/>
        <v>0</v>
      </c>
      <c r="L69" s="73">
        <f t="shared" si="18"/>
        <v>0</v>
      </c>
      <c r="M69" s="73">
        <v>0</v>
      </c>
      <c r="N69" s="73">
        <v>0</v>
      </c>
      <c r="O69" s="73">
        <f t="shared" si="19"/>
        <v>111.11111111111111</v>
      </c>
      <c r="P69" s="73">
        <f t="shared" si="19"/>
        <v>500000</v>
      </c>
      <c r="Q69" s="73">
        <v>80</v>
      </c>
      <c r="R69" s="43">
        <v>290828</v>
      </c>
      <c r="S69" s="43">
        <f t="shared" si="20"/>
        <v>80</v>
      </c>
      <c r="T69" s="43">
        <f t="shared" si="20"/>
        <v>290828</v>
      </c>
      <c r="U69" s="78"/>
      <c r="V69" s="78"/>
      <c r="W69" s="78"/>
      <c r="X69" s="78"/>
      <c r="Y69" s="78"/>
    </row>
    <row r="70" spans="1:25" s="64" customFormat="1" ht="15.75">
      <c r="A70" s="156"/>
      <c r="B70" s="119"/>
      <c r="C70" s="58" t="s">
        <v>218</v>
      </c>
      <c r="D70" s="82"/>
      <c r="E70" s="43">
        <f>F70/4500</f>
        <v>111.11111111111111</v>
      </c>
      <c r="F70" s="43">
        <v>500000</v>
      </c>
      <c r="G70" s="73">
        <v>0</v>
      </c>
      <c r="H70" s="73">
        <v>0</v>
      </c>
      <c r="I70" s="73">
        <v>0</v>
      </c>
      <c r="J70" s="73">
        <v>0</v>
      </c>
      <c r="K70" s="73">
        <f t="shared" si="18"/>
        <v>0</v>
      </c>
      <c r="L70" s="73">
        <f t="shared" si="18"/>
        <v>0</v>
      </c>
      <c r="M70" s="73">
        <v>0</v>
      </c>
      <c r="N70" s="73">
        <v>0</v>
      </c>
      <c r="O70" s="73">
        <f t="shared" si="19"/>
        <v>111.11111111111111</v>
      </c>
      <c r="P70" s="73">
        <f t="shared" si="19"/>
        <v>500000</v>
      </c>
      <c r="Q70" s="73">
        <v>127</v>
      </c>
      <c r="R70" s="43">
        <v>547477</v>
      </c>
      <c r="S70" s="43">
        <f t="shared" si="20"/>
        <v>127</v>
      </c>
      <c r="T70" s="43">
        <f t="shared" si="20"/>
        <v>547477</v>
      </c>
      <c r="U70" s="78"/>
      <c r="V70" s="78"/>
      <c r="W70" s="78"/>
      <c r="X70" s="78"/>
      <c r="Y70" s="78"/>
    </row>
    <row r="71" spans="1:25" s="38" customFormat="1" ht="15.75">
      <c r="A71" s="156"/>
      <c r="B71" s="149"/>
      <c r="C71" s="68" t="s">
        <v>236</v>
      </c>
      <c r="D71" s="82"/>
      <c r="E71" s="73"/>
      <c r="F71" s="43"/>
      <c r="G71" s="73"/>
      <c r="H71" s="73"/>
      <c r="I71" s="73"/>
      <c r="J71" s="73"/>
      <c r="K71" s="73"/>
      <c r="L71" s="73"/>
      <c r="M71" s="78"/>
      <c r="N71" s="78"/>
      <c r="O71" s="73"/>
      <c r="P71" s="73"/>
      <c r="Q71" s="63"/>
      <c r="R71" s="63"/>
      <c r="S71" s="63"/>
      <c r="T71" s="63">
        <f>SUM(T64:T66)</f>
        <v>952446</v>
      </c>
      <c r="U71" s="78"/>
      <c r="V71" s="78"/>
      <c r="W71" s="78"/>
      <c r="X71" s="78"/>
      <c r="Y71" s="78"/>
    </row>
    <row r="72" spans="1:25" s="38" customFormat="1" ht="45">
      <c r="A72" s="156"/>
      <c r="B72" s="150"/>
      <c r="C72" s="41" t="s">
        <v>237</v>
      </c>
      <c r="D72" s="82"/>
      <c r="E72" s="43">
        <f>F72/2500</f>
        <v>40</v>
      </c>
      <c r="F72" s="43">
        <v>100000</v>
      </c>
      <c r="G72" s="73">
        <v>0</v>
      </c>
      <c r="H72" s="73">
        <v>0</v>
      </c>
      <c r="I72" s="73">
        <v>0</v>
      </c>
      <c r="J72" s="73">
        <v>0</v>
      </c>
      <c r="K72" s="73">
        <f>E72*30%</f>
        <v>12</v>
      </c>
      <c r="L72" s="73">
        <f>F72*30%</f>
        <v>30000</v>
      </c>
      <c r="M72" s="73">
        <v>0</v>
      </c>
      <c r="N72" s="73">
        <v>0</v>
      </c>
      <c r="O72" s="73">
        <f>E72*70%</f>
        <v>28</v>
      </c>
      <c r="P72" s="73">
        <f>F72*70%</f>
        <v>70000</v>
      </c>
      <c r="Q72" s="73">
        <v>34.89</v>
      </c>
      <c r="R72" s="43">
        <v>99440</v>
      </c>
      <c r="S72" s="43">
        <f>Q72</f>
        <v>34.89</v>
      </c>
      <c r="T72" s="43">
        <f>R72</f>
        <v>99440</v>
      </c>
      <c r="U72" s="78"/>
      <c r="V72" s="78"/>
      <c r="W72" s="78"/>
      <c r="X72" s="78"/>
      <c r="Y72" s="78"/>
    </row>
    <row r="73" spans="1:25" s="38" customFormat="1" ht="15.75">
      <c r="A73" s="156"/>
      <c r="B73" s="150"/>
      <c r="C73" s="68" t="s">
        <v>156</v>
      </c>
      <c r="D73" s="82"/>
      <c r="E73" s="73"/>
      <c r="F73" s="89"/>
      <c r="G73" s="73"/>
      <c r="H73" s="73"/>
      <c r="I73" s="73"/>
      <c r="J73" s="73"/>
      <c r="K73" s="73"/>
      <c r="L73" s="73"/>
      <c r="M73" s="78"/>
      <c r="N73" s="78"/>
      <c r="O73" s="73"/>
      <c r="P73" s="73"/>
      <c r="Q73" s="78"/>
      <c r="R73" s="78"/>
      <c r="S73" s="32"/>
      <c r="T73" s="33"/>
      <c r="U73" s="78"/>
      <c r="V73" s="78"/>
      <c r="W73" s="78"/>
      <c r="X73" s="78"/>
      <c r="Y73" s="78"/>
    </row>
    <row r="74" spans="1:25" s="38" customFormat="1" ht="60">
      <c r="A74" s="156"/>
      <c r="B74" s="150"/>
      <c r="C74" s="41" t="s">
        <v>157</v>
      </c>
      <c r="D74" s="42"/>
      <c r="E74" s="43">
        <f>F74/4500</f>
        <v>111.11111111111111</v>
      </c>
      <c r="F74" s="43">
        <v>500000</v>
      </c>
      <c r="G74" s="73">
        <v>0</v>
      </c>
      <c r="H74" s="73">
        <v>0</v>
      </c>
      <c r="I74" s="73">
        <v>0</v>
      </c>
      <c r="J74" s="73">
        <v>0</v>
      </c>
      <c r="K74" s="73">
        <f>E74*30%</f>
        <v>33.333333333333336</v>
      </c>
      <c r="L74" s="73">
        <f>F74*30%</f>
        <v>150000</v>
      </c>
      <c r="M74" s="73">
        <v>0</v>
      </c>
      <c r="N74" s="73">
        <v>0</v>
      </c>
      <c r="O74" s="73">
        <f>E74*70%</f>
        <v>77.77777777777777</v>
      </c>
      <c r="P74" s="73">
        <f>F74*70%</f>
        <v>350000</v>
      </c>
      <c r="Q74" s="73">
        <v>137</v>
      </c>
      <c r="R74" s="73">
        <v>487372</v>
      </c>
      <c r="S74" s="43">
        <f aca="true" t="shared" si="21" ref="S74:T81">Q74</f>
        <v>137</v>
      </c>
      <c r="T74" s="43">
        <f t="shared" si="21"/>
        <v>487372</v>
      </c>
      <c r="U74" s="78"/>
      <c r="V74" s="78"/>
      <c r="W74" s="78"/>
      <c r="X74" s="78"/>
      <c r="Y74" s="78"/>
    </row>
    <row r="75" spans="1:25" s="38" customFormat="1" ht="30">
      <c r="A75" s="156"/>
      <c r="B75" s="150"/>
      <c r="C75" s="41" t="s">
        <v>238</v>
      </c>
      <c r="D75" s="82"/>
      <c r="E75" s="43">
        <f>F75/4500</f>
        <v>111.11111111111111</v>
      </c>
      <c r="F75" s="43">
        <v>500000</v>
      </c>
      <c r="G75" s="73">
        <v>0</v>
      </c>
      <c r="H75" s="73">
        <v>0</v>
      </c>
      <c r="I75" s="73">
        <v>0</v>
      </c>
      <c r="J75" s="73">
        <v>0</v>
      </c>
      <c r="K75" s="73">
        <f>E75*0%</f>
        <v>0</v>
      </c>
      <c r="L75" s="73">
        <f>F75*0%</f>
        <v>0</v>
      </c>
      <c r="M75" s="73">
        <v>0</v>
      </c>
      <c r="N75" s="73">
        <v>0</v>
      </c>
      <c r="O75" s="73">
        <f>E75*100%</f>
        <v>111.11111111111111</v>
      </c>
      <c r="P75" s="73">
        <f>F75*100%</f>
        <v>500000</v>
      </c>
      <c r="Q75" s="73">
        <v>95.5</v>
      </c>
      <c r="R75" s="73">
        <v>485829</v>
      </c>
      <c r="S75" s="43">
        <f t="shared" si="21"/>
        <v>95.5</v>
      </c>
      <c r="T75" s="43">
        <f t="shared" si="21"/>
        <v>485829</v>
      </c>
      <c r="U75" s="78"/>
      <c r="V75" s="78"/>
      <c r="W75" s="78"/>
      <c r="X75" s="78"/>
      <c r="Y75" s="78"/>
    </row>
    <row r="76" spans="1:25" s="38" customFormat="1" ht="15.75">
      <c r="A76" s="156"/>
      <c r="B76" s="150"/>
      <c r="C76" s="68" t="s">
        <v>65</v>
      </c>
      <c r="D76" s="82"/>
      <c r="E76" s="130"/>
      <c r="F76" s="130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0"/>
      <c r="T76" s="130"/>
      <c r="U76" s="132"/>
      <c r="V76" s="132"/>
      <c r="W76" s="132"/>
      <c r="X76" s="132"/>
      <c r="Y76" s="132"/>
    </row>
    <row r="77" spans="1:25" s="38" customFormat="1" ht="15.75">
      <c r="A77" s="156"/>
      <c r="B77" s="150"/>
      <c r="C77" s="133" t="s">
        <v>243</v>
      </c>
      <c r="D77" s="82"/>
      <c r="E77" s="125">
        <f>F77/4500</f>
        <v>288.8888888888889</v>
      </c>
      <c r="F77" s="125">
        <v>1300000</v>
      </c>
      <c r="G77" s="123">
        <v>0</v>
      </c>
      <c r="H77" s="123">
        <v>0</v>
      </c>
      <c r="I77" s="123">
        <v>0</v>
      </c>
      <c r="J77" s="123">
        <v>0</v>
      </c>
      <c r="K77" s="123">
        <f>E77*0%</f>
        <v>0</v>
      </c>
      <c r="L77" s="123">
        <f>F77*0%</f>
        <v>0</v>
      </c>
      <c r="M77" s="123">
        <v>0</v>
      </c>
      <c r="N77" s="123">
        <v>0</v>
      </c>
      <c r="O77" s="123">
        <f>E77*100%</f>
        <v>288.8888888888889</v>
      </c>
      <c r="P77" s="123">
        <f>F77*100%</f>
        <v>1300000</v>
      </c>
      <c r="Q77" s="123">
        <v>220</v>
      </c>
      <c r="R77" s="123">
        <v>930587</v>
      </c>
      <c r="S77" s="125">
        <f t="shared" si="21"/>
        <v>220</v>
      </c>
      <c r="T77" s="125">
        <f t="shared" si="21"/>
        <v>930587</v>
      </c>
      <c r="U77" s="124"/>
      <c r="V77" s="124"/>
      <c r="W77" s="124"/>
      <c r="X77" s="124"/>
      <c r="Y77" s="124"/>
    </row>
    <row r="78" spans="1:25" s="38" customFormat="1" ht="30">
      <c r="A78" s="156"/>
      <c r="B78" s="150"/>
      <c r="C78" s="104" t="s">
        <v>161</v>
      </c>
      <c r="D78" s="42"/>
      <c r="E78" s="43">
        <f>F78/4500</f>
        <v>33.333333333333336</v>
      </c>
      <c r="F78" s="125">
        <v>150000</v>
      </c>
      <c r="G78" s="73">
        <v>0</v>
      </c>
      <c r="H78" s="73">
        <v>0</v>
      </c>
      <c r="I78" s="123">
        <v>0</v>
      </c>
      <c r="J78" s="123">
        <v>0</v>
      </c>
      <c r="K78" s="123">
        <f aca="true" t="shared" si="22" ref="K78:L80">E78*30%</f>
        <v>10</v>
      </c>
      <c r="L78" s="123">
        <f t="shared" si="22"/>
        <v>45000</v>
      </c>
      <c r="M78" s="123">
        <v>0</v>
      </c>
      <c r="N78" s="123">
        <v>0</v>
      </c>
      <c r="O78" s="123">
        <f aca="true" t="shared" si="23" ref="O78:P80">E78*70%</f>
        <v>23.333333333333332</v>
      </c>
      <c r="P78" s="123">
        <f t="shared" si="23"/>
        <v>105000</v>
      </c>
      <c r="Q78" s="123">
        <v>35</v>
      </c>
      <c r="R78" s="123">
        <v>145639</v>
      </c>
      <c r="S78" s="125">
        <f aca="true" t="shared" si="24" ref="S78:T80">Q78</f>
        <v>35</v>
      </c>
      <c r="T78" s="125">
        <f t="shared" si="24"/>
        <v>145639</v>
      </c>
      <c r="U78" s="124"/>
      <c r="V78" s="124"/>
      <c r="W78" s="124"/>
      <c r="X78" s="124"/>
      <c r="Y78" s="124"/>
    </row>
    <row r="79" spans="1:25" s="38" customFormat="1" ht="30">
      <c r="A79" s="156"/>
      <c r="B79" s="150"/>
      <c r="C79" s="41" t="s">
        <v>160</v>
      </c>
      <c r="D79" s="42"/>
      <c r="E79" s="43">
        <f>F79/4500</f>
        <v>55.55555555555556</v>
      </c>
      <c r="F79" s="125">
        <v>250000</v>
      </c>
      <c r="G79" s="73">
        <v>0</v>
      </c>
      <c r="H79" s="73">
        <v>0</v>
      </c>
      <c r="I79" s="123">
        <v>0</v>
      </c>
      <c r="J79" s="123">
        <v>0</v>
      </c>
      <c r="K79" s="123">
        <f t="shared" si="22"/>
        <v>16.666666666666668</v>
      </c>
      <c r="L79" s="123">
        <f t="shared" si="22"/>
        <v>75000</v>
      </c>
      <c r="M79" s="123">
        <v>0</v>
      </c>
      <c r="N79" s="123">
        <v>0</v>
      </c>
      <c r="O79" s="123">
        <f t="shared" si="23"/>
        <v>38.888888888888886</v>
      </c>
      <c r="P79" s="123">
        <f t="shared" si="23"/>
        <v>175000</v>
      </c>
      <c r="Q79" s="123">
        <v>57.5</v>
      </c>
      <c r="R79" s="123">
        <v>241900</v>
      </c>
      <c r="S79" s="125">
        <f t="shared" si="24"/>
        <v>57.5</v>
      </c>
      <c r="T79" s="125">
        <f t="shared" si="24"/>
        <v>241900</v>
      </c>
      <c r="U79" s="124"/>
      <c r="V79" s="124"/>
      <c r="W79" s="124"/>
      <c r="X79" s="124"/>
      <c r="Y79" s="124"/>
    </row>
    <row r="80" spans="1:25" s="38" customFormat="1" ht="45">
      <c r="A80" s="156"/>
      <c r="B80" s="150"/>
      <c r="C80" s="41" t="s">
        <v>163</v>
      </c>
      <c r="D80" s="42"/>
      <c r="E80" s="43">
        <f>F80/4500</f>
        <v>33.333333333333336</v>
      </c>
      <c r="F80" s="125">
        <v>150000</v>
      </c>
      <c r="G80" s="73">
        <v>0</v>
      </c>
      <c r="H80" s="73">
        <v>0</v>
      </c>
      <c r="I80" s="123">
        <v>0</v>
      </c>
      <c r="J80" s="123">
        <v>0</v>
      </c>
      <c r="K80" s="123">
        <f t="shared" si="22"/>
        <v>10</v>
      </c>
      <c r="L80" s="123">
        <f t="shared" si="22"/>
        <v>45000</v>
      </c>
      <c r="M80" s="123">
        <v>0</v>
      </c>
      <c r="N80" s="123">
        <v>0</v>
      </c>
      <c r="O80" s="123">
        <f t="shared" si="23"/>
        <v>23.333333333333332</v>
      </c>
      <c r="P80" s="123">
        <f t="shared" si="23"/>
        <v>105000</v>
      </c>
      <c r="Q80" s="123">
        <v>40.7</v>
      </c>
      <c r="R80" s="123">
        <v>145639</v>
      </c>
      <c r="S80" s="125">
        <f t="shared" si="24"/>
        <v>40.7</v>
      </c>
      <c r="T80" s="125">
        <f t="shared" si="24"/>
        <v>145639</v>
      </c>
      <c r="U80" s="124"/>
      <c r="V80" s="124"/>
      <c r="W80" s="124"/>
      <c r="X80" s="124"/>
      <c r="Y80" s="124"/>
    </row>
    <row r="81" spans="1:25" s="38" customFormat="1" ht="30">
      <c r="A81" s="156"/>
      <c r="B81" s="150"/>
      <c r="C81" s="41" t="s">
        <v>158</v>
      </c>
      <c r="D81" s="42"/>
      <c r="E81" s="43">
        <f>F81/4500</f>
        <v>33.333333333333336</v>
      </c>
      <c r="F81" s="125">
        <v>150000</v>
      </c>
      <c r="G81" s="73">
        <v>0</v>
      </c>
      <c r="H81" s="73">
        <v>0</v>
      </c>
      <c r="I81" s="73">
        <v>0</v>
      </c>
      <c r="J81" s="73">
        <v>0</v>
      </c>
      <c r="K81" s="73">
        <f>E81*0%</f>
        <v>0</v>
      </c>
      <c r="L81" s="73">
        <f>F81*0%</f>
        <v>0</v>
      </c>
      <c r="M81" s="78">
        <v>0</v>
      </c>
      <c r="N81" s="78">
        <v>0</v>
      </c>
      <c r="O81" s="73">
        <f>E81*100%</f>
        <v>33.333333333333336</v>
      </c>
      <c r="P81" s="73">
        <f>F81*100%</f>
        <v>150000</v>
      </c>
      <c r="Q81" s="73">
        <v>0</v>
      </c>
      <c r="R81" s="73">
        <v>36335</v>
      </c>
      <c r="S81" s="43">
        <f t="shared" si="21"/>
        <v>0</v>
      </c>
      <c r="T81" s="43">
        <f t="shared" si="21"/>
        <v>36335</v>
      </c>
      <c r="U81" s="78"/>
      <c r="V81" s="78"/>
      <c r="W81" s="78"/>
      <c r="X81" s="78"/>
      <c r="Y81" s="78"/>
    </row>
    <row r="82" spans="1:25" s="38" customFormat="1" ht="15.75">
      <c r="A82" s="156"/>
      <c r="B82" s="119"/>
      <c r="C82" s="68" t="s">
        <v>66</v>
      </c>
      <c r="D82" s="82"/>
      <c r="E82" s="130"/>
      <c r="F82" s="130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0"/>
      <c r="T82" s="130"/>
      <c r="U82" s="132"/>
      <c r="V82" s="132"/>
      <c r="W82" s="132"/>
      <c r="X82" s="132"/>
      <c r="Y82" s="132"/>
    </row>
    <row r="83" spans="1:25" s="38" customFormat="1" ht="15.75">
      <c r="A83" s="156"/>
      <c r="B83" s="119"/>
      <c r="C83" s="133" t="s">
        <v>249</v>
      </c>
      <c r="D83" s="82"/>
      <c r="E83" s="125">
        <f>F83/3500</f>
        <v>114.28571428571429</v>
      </c>
      <c r="F83" s="125">
        <v>400000</v>
      </c>
      <c r="G83" s="123">
        <v>0</v>
      </c>
      <c r="H83" s="123">
        <v>0</v>
      </c>
      <c r="I83" s="123">
        <v>0</v>
      </c>
      <c r="J83" s="123">
        <v>0</v>
      </c>
      <c r="K83" s="123">
        <f>E83*0%</f>
        <v>0</v>
      </c>
      <c r="L83" s="123">
        <f>F83*0%</f>
        <v>0</v>
      </c>
      <c r="M83" s="123">
        <v>0</v>
      </c>
      <c r="N83" s="123">
        <v>0</v>
      </c>
      <c r="O83" s="123">
        <f>E83*100%</f>
        <v>114.28571428571429</v>
      </c>
      <c r="P83" s="123">
        <f>F83*100%</f>
        <v>400000</v>
      </c>
      <c r="Q83" s="123">
        <v>165</v>
      </c>
      <c r="R83" s="123">
        <v>388225</v>
      </c>
      <c r="S83" s="125">
        <f>Q83</f>
        <v>165</v>
      </c>
      <c r="T83" s="125">
        <f>R83</f>
        <v>388225</v>
      </c>
      <c r="U83" s="124"/>
      <c r="V83" s="124"/>
      <c r="W83" s="124"/>
      <c r="X83" s="124"/>
      <c r="Y83" s="124"/>
    </row>
    <row r="84" spans="1:25" s="38" customFormat="1" ht="15.75">
      <c r="A84" s="156"/>
      <c r="B84" s="119"/>
      <c r="C84" s="129" t="s">
        <v>250</v>
      </c>
      <c r="D84" s="82"/>
      <c r="E84" s="125">
        <f>F84/3500</f>
        <v>42.857142857142854</v>
      </c>
      <c r="F84" s="125">
        <v>150000</v>
      </c>
      <c r="G84" s="123">
        <v>0</v>
      </c>
      <c r="H84" s="123">
        <v>0</v>
      </c>
      <c r="I84" s="123">
        <v>0</v>
      </c>
      <c r="J84" s="123">
        <v>0</v>
      </c>
      <c r="K84" s="123">
        <f>E84*0%</f>
        <v>0</v>
      </c>
      <c r="L84" s="123">
        <f>F84*0%</f>
        <v>0</v>
      </c>
      <c r="M84" s="123">
        <v>0</v>
      </c>
      <c r="N84" s="123">
        <v>0</v>
      </c>
      <c r="O84" s="123">
        <f>E84*100%</f>
        <v>42.857142857142854</v>
      </c>
      <c r="P84" s="123">
        <f>F84*100%</f>
        <v>150000</v>
      </c>
      <c r="Q84" s="123">
        <v>0</v>
      </c>
      <c r="R84" s="123">
        <v>36261</v>
      </c>
      <c r="S84" s="125">
        <f>Q84</f>
        <v>0</v>
      </c>
      <c r="T84" s="125">
        <f>R84</f>
        <v>36261</v>
      </c>
      <c r="U84" s="124"/>
      <c r="V84" s="124"/>
      <c r="W84" s="124"/>
      <c r="X84" s="124"/>
      <c r="Y84" s="124"/>
    </row>
    <row r="85" spans="1:25" s="38" customFormat="1" ht="15.75">
      <c r="A85" s="156"/>
      <c r="B85" s="119"/>
      <c r="C85" s="68" t="s">
        <v>67</v>
      </c>
      <c r="D85" s="82"/>
      <c r="E85" s="130"/>
      <c r="F85" s="130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0"/>
      <c r="T85" s="130"/>
      <c r="U85" s="132"/>
      <c r="V85" s="132"/>
      <c r="W85" s="132"/>
      <c r="X85" s="132"/>
      <c r="Y85" s="132"/>
    </row>
    <row r="86" spans="1:25" s="38" customFormat="1" ht="60">
      <c r="A86" s="156"/>
      <c r="B86" s="119"/>
      <c r="C86" s="41" t="s">
        <v>169</v>
      </c>
      <c r="D86" s="42"/>
      <c r="E86" s="43">
        <f>F86/2500</f>
        <v>60</v>
      </c>
      <c r="F86" s="43">
        <v>150000</v>
      </c>
      <c r="G86" s="73">
        <v>0</v>
      </c>
      <c r="H86" s="73">
        <v>0</v>
      </c>
      <c r="I86" s="123">
        <v>0</v>
      </c>
      <c r="J86" s="123">
        <v>0</v>
      </c>
      <c r="K86" s="123">
        <f>E86*30%</f>
        <v>18</v>
      </c>
      <c r="L86" s="123">
        <f>F86*30%</f>
        <v>45000</v>
      </c>
      <c r="M86" s="123">
        <v>0</v>
      </c>
      <c r="N86" s="123">
        <v>0</v>
      </c>
      <c r="O86" s="123">
        <f>E86*70%</f>
        <v>42</v>
      </c>
      <c r="P86" s="123">
        <f>F86*70%</f>
        <v>105000</v>
      </c>
      <c r="Q86" s="123">
        <v>60</v>
      </c>
      <c r="R86" s="123">
        <v>150713</v>
      </c>
      <c r="S86" s="125">
        <f aca="true" t="shared" si="25" ref="S86:T88">Q86</f>
        <v>60</v>
      </c>
      <c r="T86" s="125">
        <f t="shared" si="25"/>
        <v>150713</v>
      </c>
      <c r="U86" s="124"/>
      <c r="V86" s="124"/>
      <c r="W86" s="124"/>
      <c r="X86" s="124"/>
      <c r="Y86" s="124"/>
    </row>
    <row r="87" spans="1:25" s="38" customFormat="1" ht="15">
      <c r="A87" s="156"/>
      <c r="B87" s="119"/>
      <c r="C87" s="41" t="s">
        <v>254</v>
      </c>
      <c r="D87" s="42"/>
      <c r="E87" s="43">
        <f>F87/2500</f>
        <v>200</v>
      </c>
      <c r="F87" s="43">
        <v>500000</v>
      </c>
      <c r="G87" s="73">
        <v>0</v>
      </c>
      <c r="H87" s="73">
        <v>0</v>
      </c>
      <c r="I87" s="123">
        <v>0</v>
      </c>
      <c r="J87" s="123">
        <v>0</v>
      </c>
      <c r="K87" s="123">
        <f>E87*0%</f>
        <v>0</v>
      </c>
      <c r="L87" s="123">
        <f>F87*0%</f>
        <v>0</v>
      </c>
      <c r="M87" s="123">
        <v>0</v>
      </c>
      <c r="N87" s="123">
        <v>0</v>
      </c>
      <c r="O87" s="123">
        <f>E87*100%</f>
        <v>200</v>
      </c>
      <c r="P87" s="123">
        <f>F87*100%</f>
        <v>500000</v>
      </c>
      <c r="Q87" s="123">
        <v>83.7</v>
      </c>
      <c r="R87" s="123">
        <v>500014</v>
      </c>
      <c r="S87" s="125">
        <f t="shared" si="25"/>
        <v>83.7</v>
      </c>
      <c r="T87" s="125">
        <f t="shared" si="25"/>
        <v>500014</v>
      </c>
      <c r="U87" s="124"/>
      <c r="V87" s="124"/>
      <c r="W87" s="124"/>
      <c r="X87" s="124"/>
      <c r="Y87" s="124"/>
    </row>
    <row r="88" spans="1:25" s="38" customFormat="1" ht="15">
      <c r="A88" s="156"/>
      <c r="B88" s="119"/>
      <c r="C88" s="41" t="s">
        <v>252</v>
      </c>
      <c r="D88" s="42"/>
      <c r="E88" s="43">
        <f>F88/2500</f>
        <v>120</v>
      </c>
      <c r="F88" s="43">
        <v>300000</v>
      </c>
      <c r="G88" s="73">
        <v>0</v>
      </c>
      <c r="H88" s="73">
        <v>0</v>
      </c>
      <c r="I88" s="123">
        <v>0</v>
      </c>
      <c r="J88" s="123">
        <v>0</v>
      </c>
      <c r="K88" s="123">
        <f>E88*0%</f>
        <v>0</v>
      </c>
      <c r="L88" s="123">
        <f>F88*0%</f>
        <v>0</v>
      </c>
      <c r="M88" s="123">
        <v>0</v>
      </c>
      <c r="N88" s="123">
        <v>0</v>
      </c>
      <c r="O88" s="123">
        <f>E88*100%</f>
        <v>120</v>
      </c>
      <c r="P88" s="123">
        <f>F88*100%</f>
        <v>300000</v>
      </c>
      <c r="Q88" s="123">
        <v>70.5</v>
      </c>
      <c r="R88" s="123">
        <v>300952</v>
      </c>
      <c r="S88" s="125">
        <f t="shared" si="25"/>
        <v>70.5</v>
      </c>
      <c r="T88" s="125">
        <f t="shared" si="25"/>
        <v>300952</v>
      </c>
      <c r="U88" s="124"/>
      <c r="V88" s="124"/>
      <c r="W88" s="124"/>
      <c r="X88" s="124"/>
      <c r="Y88" s="124"/>
    </row>
    <row r="89" spans="1:25" s="38" customFormat="1" ht="15.75">
      <c r="A89" s="156"/>
      <c r="B89" s="119"/>
      <c r="C89" s="129"/>
      <c r="D89" s="82"/>
      <c r="E89" s="70"/>
      <c r="F89" s="63"/>
      <c r="G89" s="73"/>
      <c r="H89" s="73"/>
      <c r="I89" s="73"/>
      <c r="J89" s="73"/>
      <c r="K89" s="73"/>
      <c r="L89" s="73"/>
      <c r="M89" s="78"/>
      <c r="N89" s="78"/>
      <c r="O89" s="73"/>
      <c r="P89" s="73"/>
      <c r="Q89" s="63"/>
      <c r="R89" s="63"/>
      <c r="S89" s="63"/>
      <c r="T89" s="63"/>
      <c r="U89" s="78"/>
      <c r="V89" s="78"/>
      <c r="W89" s="78"/>
      <c r="X89" s="78"/>
      <c r="Y89" s="78"/>
    </row>
    <row r="90" spans="1:25" s="38" customFormat="1" ht="30">
      <c r="A90" s="156"/>
      <c r="B90" s="119"/>
      <c r="C90" s="68" t="s">
        <v>94</v>
      </c>
      <c r="D90" s="82"/>
      <c r="E90" s="73"/>
      <c r="F90" s="43"/>
      <c r="G90" s="73"/>
      <c r="H90" s="73"/>
      <c r="I90" s="73"/>
      <c r="J90" s="73"/>
      <c r="K90" s="73"/>
      <c r="L90" s="73"/>
      <c r="M90" s="78"/>
      <c r="N90" s="78"/>
      <c r="O90" s="73"/>
      <c r="P90" s="73"/>
      <c r="Q90" s="73"/>
      <c r="R90" s="73"/>
      <c r="S90" s="32"/>
      <c r="T90" s="33"/>
      <c r="U90" s="78"/>
      <c r="V90" s="78"/>
      <c r="W90" s="78"/>
      <c r="X90" s="78"/>
      <c r="Y90" s="78"/>
    </row>
    <row r="91" spans="1:25" s="38" customFormat="1" ht="60">
      <c r="A91" s="156"/>
      <c r="B91" s="119"/>
      <c r="C91" s="134" t="s">
        <v>93</v>
      </c>
      <c r="D91" s="82"/>
      <c r="E91" s="73">
        <v>44</v>
      </c>
      <c r="F91" s="43">
        <v>200000</v>
      </c>
      <c r="G91" s="73">
        <v>0</v>
      </c>
      <c r="H91" s="73">
        <v>0</v>
      </c>
      <c r="I91" s="73">
        <v>0</v>
      </c>
      <c r="J91" s="73">
        <v>0</v>
      </c>
      <c r="K91" s="73">
        <f>E91*30%</f>
        <v>13.2</v>
      </c>
      <c r="L91" s="73">
        <f>F91*30%</f>
        <v>60000</v>
      </c>
      <c r="M91" s="78"/>
      <c r="N91" s="78"/>
      <c r="O91" s="73">
        <f>E91*70%</f>
        <v>30.799999999999997</v>
      </c>
      <c r="P91" s="73">
        <f>F91*70%</f>
        <v>140000</v>
      </c>
      <c r="Q91" s="73">
        <v>34.8</v>
      </c>
      <c r="R91" s="73">
        <v>100039</v>
      </c>
      <c r="S91" s="43">
        <f>Q91</f>
        <v>34.8</v>
      </c>
      <c r="T91" s="43">
        <f>R91</f>
        <v>100039</v>
      </c>
      <c r="U91" s="78"/>
      <c r="V91" s="78"/>
      <c r="W91" s="78"/>
      <c r="X91" s="78"/>
      <c r="Y91" s="78"/>
    </row>
    <row r="92" spans="1:25" s="38" customFormat="1" ht="15.75">
      <c r="A92" s="156"/>
      <c r="B92" s="119"/>
      <c r="C92" s="68" t="s">
        <v>66</v>
      </c>
      <c r="D92" s="82"/>
      <c r="E92" s="73"/>
      <c r="F92" s="43"/>
      <c r="G92" s="73"/>
      <c r="H92" s="73"/>
      <c r="I92" s="73"/>
      <c r="J92" s="73"/>
      <c r="K92" s="73"/>
      <c r="L92" s="73"/>
      <c r="M92" s="78"/>
      <c r="N92" s="78"/>
      <c r="O92" s="73"/>
      <c r="P92" s="73"/>
      <c r="Q92" s="73"/>
      <c r="R92" s="73"/>
      <c r="S92" s="32"/>
      <c r="T92" s="33"/>
      <c r="U92" s="78"/>
      <c r="V92" s="78"/>
      <c r="W92" s="78"/>
      <c r="X92" s="78"/>
      <c r="Y92" s="78"/>
    </row>
    <row r="93" spans="1:25" s="38" customFormat="1" ht="15">
      <c r="A93" s="156"/>
      <c r="B93" s="119"/>
      <c r="C93" s="134" t="s">
        <v>96</v>
      </c>
      <c r="D93" s="82"/>
      <c r="E93" s="73">
        <v>65</v>
      </c>
      <c r="F93" s="43">
        <v>319362</v>
      </c>
      <c r="G93" s="73">
        <v>0</v>
      </c>
      <c r="H93" s="73">
        <v>0</v>
      </c>
      <c r="I93" s="73">
        <v>0</v>
      </c>
      <c r="J93" s="73">
        <v>0</v>
      </c>
      <c r="K93" s="73">
        <f>E93*0%</f>
        <v>0</v>
      </c>
      <c r="L93" s="73">
        <f>F93*0%</f>
        <v>0</v>
      </c>
      <c r="M93" s="78"/>
      <c r="N93" s="78"/>
      <c r="O93" s="73">
        <f>E93*100%</f>
        <v>65</v>
      </c>
      <c r="P93" s="73">
        <f>F93*100%</f>
        <v>319362</v>
      </c>
      <c r="Q93" s="73">
        <v>70.2</v>
      </c>
      <c r="R93" s="73">
        <v>313624</v>
      </c>
      <c r="S93" s="43">
        <f>Q93</f>
        <v>70.2</v>
      </c>
      <c r="T93" s="43">
        <f>R93</f>
        <v>313624</v>
      </c>
      <c r="U93" s="78"/>
      <c r="V93" s="78"/>
      <c r="W93" s="78"/>
      <c r="X93" s="78"/>
      <c r="Y93" s="78"/>
    </row>
    <row r="94" spans="1:25" s="38" customFormat="1" ht="18">
      <c r="A94" s="156"/>
      <c r="B94" s="119"/>
      <c r="C94" s="65"/>
      <c r="D94" s="82"/>
      <c r="E94" s="66">
        <f>SUM(E49:E93)</f>
        <v>3111.274990476191</v>
      </c>
      <c r="F94" s="43"/>
      <c r="G94" s="73"/>
      <c r="H94" s="73"/>
      <c r="I94" s="73"/>
      <c r="J94" s="73"/>
      <c r="K94" s="73"/>
      <c r="L94" s="173"/>
      <c r="M94" s="174"/>
      <c r="N94" s="174"/>
      <c r="O94" s="174"/>
      <c r="P94" s="175"/>
      <c r="Q94" s="66">
        <f>SUM(Q49:Q93)</f>
        <v>2777.8899999999994</v>
      </c>
      <c r="R94" s="66">
        <f>SUM(R49:R93)</f>
        <v>9574764</v>
      </c>
      <c r="S94" s="66">
        <f>SUM(S49:S93)</f>
        <v>2909.8899999999994</v>
      </c>
      <c r="T94" s="66">
        <f>SUM(T49:T93)</f>
        <v>11025726</v>
      </c>
      <c r="U94" s="78"/>
      <c r="V94" s="78"/>
      <c r="W94" s="78"/>
      <c r="X94" s="78"/>
      <c r="Y94" s="78"/>
    </row>
    <row r="95" spans="1:25" s="38" customFormat="1" ht="15.75">
      <c r="A95" s="156"/>
      <c r="B95" s="150"/>
      <c r="C95" s="49" t="s">
        <v>62</v>
      </c>
      <c r="D95" s="122"/>
      <c r="E95" s="32"/>
      <c r="F95" s="63"/>
      <c r="G95" s="73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32"/>
      <c r="T95" s="33"/>
      <c r="U95" s="78"/>
      <c r="V95" s="78"/>
      <c r="W95" s="78"/>
      <c r="X95" s="78"/>
      <c r="Y95" s="78"/>
    </row>
    <row r="96" spans="1:25" s="38" customFormat="1" ht="18">
      <c r="A96" s="156"/>
      <c r="B96" s="150"/>
      <c r="C96" s="52" t="s">
        <v>79</v>
      </c>
      <c r="D96" s="51" t="s">
        <v>57</v>
      </c>
      <c r="E96" s="32"/>
      <c r="F96" s="63"/>
      <c r="G96" s="73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32"/>
      <c r="T96" s="33"/>
      <c r="U96" s="78"/>
      <c r="V96" s="78"/>
      <c r="W96" s="78"/>
      <c r="X96" s="78"/>
      <c r="Y96" s="78"/>
    </row>
    <row r="97" spans="1:25" s="38" customFormat="1" ht="45">
      <c r="A97" s="156"/>
      <c r="B97" s="150"/>
      <c r="C97" s="54" t="s">
        <v>214</v>
      </c>
      <c r="D97" s="43"/>
      <c r="E97" s="43">
        <f>F97/2500</f>
        <v>200</v>
      </c>
      <c r="F97" s="43">
        <v>500000</v>
      </c>
      <c r="G97" s="73">
        <v>0</v>
      </c>
      <c r="H97" s="73">
        <v>0</v>
      </c>
      <c r="I97" s="73">
        <v>0</v>
      </c>
      <c r="J97" s="73">
        <v>0</v>
      </c>
      <c r="K97" s="73">
        <f>E97*30%</f>
        <v>60</v>
      </c>
      <c r="L97" s="73">
        <f>F97*30%</f>
        <v>150000</v>
      </c>
      <c r="M97" s="73">
        <v>0</v>
      </c>
      <c r="N97" s="73">
        <v>0</v>
      </c>
      <c r="O97" s="73">
        <f>E97*70%</f>
        <v>140</v>
      </c>
      <c r="P97" s="73">
        <f>F97*70%</f>
        <v>350000</v>
      </c>
      <c r="Q97" s="73">
        <v>374</v>
      </c>
      <c r="R97" s="73">
        <v>452049</v>
      </c>
      <c r="S97" s="43">
        <f>Q97</f>
        <v>374</v>
      </c>
      <c r="T97" s="43">
        <f>R97</f>
        <v>452049</v>
      </c>
      <c r="U97" s="78"/>
      <c r="V97" s="78"/>
      <c r="W97" s="78"/>
      <c r="X97" s="78"/>
      <c r="Y97" s="78"/>
    </row>
    <row r="98" spans="1:25" s="38" customFormat="1" ht="15">
      <c r="A98" s="156"/>
      <c r="B98" s="150"/>
      <c r="C98" s="59"/>
      <c r="D98" s="82"/>
      <c r="E98" s="73"/>
      <c r="F98" s="43"/>
      <c r="G98" s="73"/>
      <c r="H98" s="73"/>
      <c r="I98" s="73"/>
      <c r="J98" s="73"/>
      <c r="K98" s="73"/>
      <c r="L98" s="73"/>
      <c r="M98" s="78"/>
      <c r="N98" s="78"/>
      <c r="O98" s="73"/>
      <c r="P98" s="73"/>
      <c r="Q98" s="63">
        <f>SUM(Q97:Q97)</f>
        <v>374</v>
      </c>
      <c r="R98" s="63">
        <f>SUM(R97:R97)</f>
        <v>452049</v>
      </c>
      <c r="S98" s="63">
        <f>SUM(S97:S97)</f>
        <v>374</v>
      </c>
      <c r="T98" s="63">
        <f>SUM(T97:T97)</f>
        <v>452049</v>
      </c>
      <c r="U98" s="78"/>
      <c r="V98" s="78"/>
      <c r="W98" s="78"/>
      <c r="X98" s="78"/>
      <c r="Y98" s="78"/>
    </row>
    <row r="99" spans="1:25" s="38" customFormat="1" ht="18">
      <c r="A99" s="156"/>
      <c r="B99" s="150"/>
      <c r="C99" s="52" t="s">
        <v>80</v>
      </c>
      <c r="D99" s="82"/>
      <c r="E99" s="32"/>
      <c r="F99" s="89"/>
      <c r="G99" s="73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32"/>
      <c r="T99" s="33"/>
      <c r="U99" s="78"/>
      <c r="V99" s="78"/>
      <c r="W99" s="78"/>
      <c r="X99" s="78"/>
      <c r="Y99" s="78"/>
    </row>
    <row r="100" spans="1:25" s="38" customFormat="1" ht="18">
      <c r="A100" s="156"/>
      <c r="B100" s="150"/>
      <c r="C100" s="52" t="s">
        <v>79</v>
      </c>
      <c r="D100" s="82"/>
      <c r="E100" s="32"/>
      <c r="F100" s="89"/>
      <c r="G100" s="73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32"/>
      <c r="T100" s="33"/>
      <c r="U100" s="78"/>
      <c r="V100" s="78"/>
      <c r="W100" s="78"/>
      <c r="X100" s="78"/>
      <c r="Y100" s="78"/>
    </row>
    <row r="101" spans="1:25" s="38" customFormat="1" ht="15.75">
      <c r="A101" s="156"/>
      <c r="B101" s="149"/>
      <c r="C101" s="53" t="s">
        <v>70</v>
      </c>
      <c r="D101" s="82"/>
      <c r="E101" s="32"/>
      <c r="F101" s="89"/>
      <c r="G101" s="73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32"/>
      <c r="T101" s="33"/>
      <c r="U101" s="78"/>
      <c r="V101" s="78"/>
      <c r="W101" s="78"/>
      <c r="X101" s="78"/>
      <c r="Y101" s="78"/>
    </row>
    <row r="102" spans="1:25" s="38" customFormat="1" ht="30">
      <c r="A102" s="156"/>
      <c r="B102" s="150"/>
      <c r="C102" s="44" t="s">
        <v>189</v>
      </c>
      <c r="D102" s="82"/>
      <c r="E102" s="43">
        <f>F102/2500</f>
        <v>80</v>
      </c>
      <c r="F102" s="43">
        <v>200000</v>
      </c>
      <c r="G102" s="73">
        <v>0</v>
      </c>
      <c r="H102" s="73">
        <v>0</v>
      </c>
      <c r="I102" s="73">
        <v>0</v>
      </c>
      <c r="J102" s="73">
        <v>0</v>
      </c>
      <c r="K102" s="73">
        <f aca="true" t="shared" si="26" ref="K102:L104">E102*0%</f>
        <v>0</v>
      </c>
      <c r="L102" s="73">
        <f t="shared" si="26"/>
        <v>0</v>
      </c>
      <c r="M102" s="78"/>
      <c r="N102" s="78"/>
      <c r="O102" s="73">
        <f aca="true" t="shared" si="27" ref="O102:P104">E102*100%</f>
        <v>80</v>
      </c>
      <c r="P102" s="73">
        <f t="shared" si="27"/>
        <v>200000</v>
      </c>
      <c r="Q102" s="73">
        <v>159</v>
      </c>
      <c r="R102" s="73">
        <v>194419</v>
      </c>
      <c r="S102" s="43">
        <f aca="true" t="shared" si="28" ref="S102:T104">Q102</f>
        <v>159</v>
      </c>
      <c r="T102" s="43">
        <f t="shared" si="28"/>
        <v>194419</v>
      </c>
      <c r="U102" s="78"/>
      <c r="V102" s="78"/>
      <c r="W102" s="78"/>
      <c r="X102" s="78"/>
      <c r="Y102" s="78"/>
    </row>
    <row r="103" spans="1:25" s="38" customFormat="1" ht="45">
      <c r="A103" s="156"/>
      <c r="B103" s="150"/>
      <c r="C103" s="44" t="s">
        <v>191</v>
      </c>
      <c r="D103" s="82"/>
      <c r="E103" s="43">
        <f>F103/2500</f>
        <v>120</v>
      </c>
      <c r="F103" s="43">
        <v>300000</v>
      </c>
      <c r="G103" s="73">
        <v>0</v>
      </c>
      <c r="H103" s="73">
        <v>0</v>
      </c>
      <c r="I103" s="73">
        <v>0</v>
      </c>
      <c r="J103" s="73">
        <v>0</v>
      </c>
      <c r="K103" s="73">
        <f t="shared" si="26"/>
        <v>0</v>
      </c>
      <c r="L103" s="73">
        <f t="shared" si="26"/>
        <v>0</v>
      </c>
      <c r="M103" s="78"/>
      <c r="N103" s="78"/>
      <c r="O103" s="73">
        <f t="shared" si="27"/>
        <v>120</v>
      </c>
      <c r="P103" s="73">
        <f t="shared" si="27"/>
        <v>300000</v>
      </c>
      <c r="Q103" s="73">
        <v>131.5</v>
      </c>
      <c r="R103" s="73">
        <v>283132</v>
      </c>
      <c r="S103" s="43">
        <f t="shared" si="28"/>
        <v>131.5</v>
      </c>
      <c r="T103" s="43">
        <f t="shared" si="28"/>
        <v>283132</v>
      </c>
      <c r="U103" s="78"/>
      <c r="V103" s="78"/>
      <c r="W103" s="78"/>
      <c r="X103" s="78"/>
      <c r="Y103" s="78"/>
    </row>
    <row r="104" spans="1:25" s="38" customFormat="1" ht="30">
      <c r="A104" s="156"/>
      <c r="B104" s="150"/>
      <c r="C104" s="44" t="s">
        <v>192</v>
      </c>
      <c r="D104" s="82"/>
      <c r="E104" s="43">
        <f>F104/2500</f>
        <v>80</v>
      </c>
      <c r="F104" s="43">
        <v>200000</v>
      </c>
      <c r="G104" s="73">
        <v>0</v>
      </c>
      <c r="H104" s="73">
        <v>0</v>
      </c>
      <c r="I104" s="73">
        <v>0</v>
      </c>
      <c r="J104" s="73">
        <v>0</v>
      </c>
      <c r="K104" s="73">
        <f t="shared" si="26"/>
        <v>0</v>
      </c>
      <c r="L104" s="73">
        <f t="shared" si="26"/>
        <v>0</v>
      </c>
      <c r="M104" s="78"/>
      <c r="N104" s="78"/>
      <c r="O104" s="73">
        <f t="shared" si="27"/>
        <v>80</v>
      </c>
      <c r="P104" s="73">
        <f t="shared" si="27"/>
        <v>200000</v>
      </c>
      <c r="Q104" s="73">
        <v>121</v>
      </c>
      <c r="R104" s="73">
        <v>185132</v>
      </c>
      <c r="S104" s="43">
        <f t="shared" si="28"/>
        <v>121</v>
      </c>
      <c r="T104" s="43">
        <f t="shared" si="28"/>
        <v>185132</v>
      </c>
      <c r="U104" s="78"/>
      <c r="V104" s="78"/>
      <c r="W104" s="78"/>
      <c r="X104" s="78"/>
      <c r="Y104" s="78"/>
    </row>
    <row r="105" spans="1:25" s="64" customFormat="1" ht="15.75">
      <c r="A105" s="156"/>
      <c r="B105" s="150"/>
      <c r="C105" s="53" t="s">
        <v>69</v>
      </c>
      <c r="D105" s="83"/>
      <c r="E105" s="66"/>
      <c r="F105" s="63"/>
      <c r="G105" s="66"/>
      <c r="H105" s="66"/>
      <c r="I105" s="66"/>
      <c r="J105" s="66"/>
      <c r="K105" s="66"/>
      <c r="L105" s="66"/>
      <c r="M105" s="81"/>
      <c r="N105" s="81"/>
      <c r="O105" s="66"/>
      <c r="P105" s="66">
        <f>SUM(P102:P104)</f>
        <v>700000</v>
      </c>
      <c r="Q105" s="66">
        <f>SUM(Q102:Q104)</f>
        <v>411.5</v>
      </c>
      <c r="R105" s="66">
        <f>SUM(R102:R104)</f>
        <v>662683</v>
      </c>
      <c r="S105" s="66">
        <f>SUM(S102:S104)</f>
        <v>411.5</v>
      </c>
      <c r="T105" s="66">
        <f>SUM(T102:T104)</f>
        <v>662683</v>
      </c>
      <c r="U105" s="81"/>
      <c r="V105" s="81"/>
      <c r="W105" s="81"/>
      <c r="X105" s="81"/>
      <c r="Y105" s="81"/>
    </row>
    <row r="106" spans="1:25" s="38" customFormat="1" ht="45">
      <c r="A106" s="156"/>
      <c r="B106" s="149"/>
      <c r="C106" s="41" t="s">
        <v>128</v>
      </c>
      <c r="D106" s="82"/>
      <c r="E106" s="43">
        <f>F106/2500</f>
        <v>40</v>
      </c>
      <c r="F106" s="43">
        <v>100000</v>
      </c>
      <c r="G106" s="73">
        <v>0</v>
      </c>
      <c r="H106" s="73">
        <v>0</v>
      </c>
      <c r="I106" s="73">
        <v>0</v>
      </c>
      <c r="J106" s="73">
        <v>0</v>
      </c>
      <c r="K106" s="73">
        <f>E106*0%</f>
        <v>0</v>
      </c>
      <c r="L106" s="73">
        <f>F106*0%</f>
        <v>0</v>
      </c>
      <c r="M106" s="78"/>
      <c r="N106" s="78"/>
      <c r="O106" s="73">
        <f>E106*100%</f>
        <v>40</v>
      </c>
      <c r="P106" s="73">
        <f>F106*100%</f>
        <v>100000</v>
      </c>
      <c r="Q106" s="73">
        <v>0</v>
      </c>
      <c r="R106" s="73">
        <v>24273</v>
      </c>
      <c r="S106" s="43">
        <f>Q106</f>
        <v>0</v>
      </c>
      <c r="T106" s="43">
        <f>R106</f>
        <v>24273</v>
      </c>
      <c r="U106" s="78"/>
      <c r="V106" s="78"/>
      <c r="W106" s="78"/>
      <c r="X106" s="78"/>
      <c r="Y106" s="78"/>
    </row>
    <row r="107" spans="1:25" s="38" customFormat="1" ht="15.75">
      <c r="A107" s="156"/>
      <c r="B107" s="150"/>
      <c r="C107" s="53" t="s">
        <v>71</v>
      </c>
      <c r="D107" s="82"/>
      <c r="E107" s="73"/>
      <c r="F107" s="89"/>
      <c r="G107" s="73"/>
      <c r="H107" s="73"/>
      <c r="I107" s="73"/>
      <c r="J107" s="73"/>
      <c r="K107" s="73"/>
      <c r="L107" s="73"/>
      <c r="M107" s="78"/>
      <c r="N107" s="78"/>
      <c r="O107" s="73"/>
      <c r="P107" s="73"/>
      <c r="Q107" s="78"/>
      <c r="R107" s="78"/>
      <c r="S107" s="32"/>
      <c r="T107" s="33"/>
      <c r="U107" s="78"/>
      <c r="V107" s="78"/>
      <c r="W107" s="78"/>
      <c r="X107" s="78"/>
      <c r="Y107" s="78"/>
    </row>
    <row r="108" spans="1:25" s="38" customFormat="1" ht="45">
      <c r="A108" s="156"/>
      <c r="B108" s="150"/>
      <c r="C108" s="41" t="s">
        <v>132</v>
      </c>
      <c r="D108" s="42"/>
      <c r="E108" s="43">
        <f>F108/2500</f>
        <v>40</v>
      </c>
      <c r="F108" s="43">
        <v>100000</v>
      </c>
      <c r="G108" s="73">
        <v>0</v>
      </c>
      <c r="H108" s="73">
        <v>0</v>
      </c>
      <c r="I108" s="73">
        <v>0</v>
      </c>
      <c r="J108" s="73">
        <v>0</v>
      </c>
      <c r="K108" s="73">
        <f aca="true" t="shared" si="29" ref="K108:L110">E108*0%</f>
        <v>0</v>
      </c>
      <c r="L108" s="73">
        <f t="shared" si="29"/>
        <v>0</v>
      </c>
      <c r="M108" s="73">
        <v>0</v>
      </c>
      <c r="N108" s="73">
        <v>0</v>
      </c>
      <c r="O108" s="73">
        <f aca="true" t="shared" si="30" ref="O108:P110">E108*100%</f>
        <v>40</v>
      </c>
      <c r="P108" s="73">
        <f t="shared" si="30"/>
        <v>100000</v>
      </c>
      <c r="Q108" s="73">
        <v>153</v>
      </c>
      <c r="R108" s="73">
        <v>98922</v>
      </c>
      <c r="S108" s="43">
        <f aca="true" t="shared" si="31" ref="S108:T110">Q108</f>
        <v>153</v>
      </c>
      <c r="T108" s="43">
        <f t="shared" si="31"/>
        <v>98922</v>
      </c>
      <c r="U108" s="78"/>
      <c r="V108" s="78"/>
      <c r="W108" s="78"/>
      <c r="X108" s="78"/>
      <c r="Y108" s="78"/>
    </row>
    <row r="109" spans="1:25" s="38" customFormat="1" ht="30">
      <c r="A109" s="156"/>
      <c r="B109" s="149"/>
      <c r="C109" s="44" t="s">
        <v>199</v>
      </c>
      <c r="D109" s="82"/>
      <c r="E109" s="43">
        <f>F109/2500</f>
        <v>200</v>
      </c>
      <c r="F109" s="43">
        <v>500000</v>
      </c>
      <c r="G109" s="73">
        <v>0</v>
      </c>
      <c r="H109" s="73">
        <v>0</v>
      </c>
      <c r="I109" s="73">
        <v>0</v>
      </c>
      <c r="J109" s="73">
        <v>0</v>
      </c>
      <c r="K109" s="73">
        <f t="shared" si="29"/>
        <v>0</v>
      </c>
      <c r="L109" s="73">
        <f t="shared" si="29"/>
        <v>0</v>
      </c>
      <c r="M109" s="73">
        <v>0</v>
      </c>
      <c r="N109" s="73">
        <v>0</v>
      </c>
      <c r="O109" s="73">
        <f t="shared" si="30"/>
        <v>200</v>
      </c>
      <c r="P109" s="73">
        <f t="shared" si="30"/>
        <v>500000</v>
      </c>
      <c r="Q109" s="73">
        <v>0</v>
      </c>
      <c r="R109" s="73">
        <v>125952</v>
      </c>
      <c r="S109" s="43">
        <f>Q109</f>
        <v>0</v>
      </c>
      <c r="T109" s="43">
        <f>R109</f>
        <v>125952</v>
      </c>
      <c r="U109" s="78"/>
      <c r="V109" s="78"/>
      <c r="W109" s="78"/>
      <c r="X109" s="78"/>
      <c r="Y109" s="78"/>
    </row>
    <row r="110" spans="1:25" s="38" customFormat="1" ht="45">
      <c r="A110" s="156"/>
      <c r="B110" s="150"/>
      <c r="C110" s="41" t="s">
        <v>133</v>
      </c>
      <c r="D110" s="42"/>
      <c r="E110" s="43">
        <f>F110/2500</f>
        <v>40</v>
      </c>
      <c r="F110" s="43">
        <v>100000</v>
      </c>
      <c r="G110" s="73">
        <v>0</v>
      </c>
      <c r="H110" s="73">
        <v>0</v>
      </c>
      <c r="I110" s="73">
        <v>0</v>
      </c>
      <c r="J110" s="73">
        <v>0</v>
      </c>
      <c r="K110" s="73">
        <f t="shared" si="29"/>
        <v>0</v>
      </c>
      <c r="L110" s="73">
        <f t="shared" si="29"/>
        <v>0</v>
      </c>
      <c r="M110" s="73">
        <v>0</v>
      </c>
      <c r="N110" s="73">
        <v>0</v>
      </c>
      <c r="O110" s="73">
        <f t="shared" si="30"/>
        <v>40</v>
      </c>
      <c r="P110" s="73">
        <f t="shared" si="30"/>
        <v>100000</v>
      </c>
      <c r="Q110" s="73">
        <v>0</v>
      </c>
      <c r="R110" s="73">
        <v>24729</v>
      </c>
      <c r="S110" s="43">
        <f t="shared" si="31"/>
        <v>0</v>
      </c>
      <c r="T110" s="43">
        <f t="shared" si="31"/>
        <v>24729</v>
      </c>
      <c r="U110" s="78"/>
      <c r="V110" s="78"/>
      <c r="W110" s="78"/>
      <c r="X110" s="78"/>
      <c r="Y110" s="78"/>
    </row>
    <row r="111" spans="1:25" s="38" customFormat="1" ht="15.75">
      <c r="A111" s="156"/>
      <c r="B111" s="150"/>
      <c r="C111" s="53" t="s">
        <v>72</v>
      </c>
      <c r="D111" s="82"/>
      <c r="E111" s="73"/>
      <c r="F111" s="89"/>
      <c r="G111" s="73"/>
      <c r="H111" s="73"/>
      <c r="I111" s="73"/>
      <c r="J111" s="73"/>
      <c r="K111" s="73"/>
      <c r="L111" s="73"/>
      <c r="M111" s="78"/>
      <c r="N111" s="78"/>
      <c r="O111" s="73"/>
      <c r="P111" s="73"/>
      <c r="Q111" s="78"/>
      <c r="R111" s="78"/>
      <c r="S111" s="32"/>
      <c r="T111" s="33"/>
      <c r="U111" s="78"/>
      <c r="V111" s="78"/>
      <c r="W111" s="78"/>
      <c r="X111" s="78"/>
      <c r="Y111" s="78"/>
    </row>
    <row r="112" spans="1:25" s="38" customFormat="1" ht="60">
      <c r="A112" s="156"/>
      <c r="B112" s="150"/>
      <c r="C112" s="41" t="s">
        <v>137</v>
      </c>
      <c r="D112" s="42"/>
      <c r="E112" s="43">
        <f aca="true" t="shared" si="32" ref="E112:E118">F112/2500</f>
        <v>80</v>
      </c>
      <c r="F112" s="43">
        <v>200000</v>
      </c>
      <c r="G112" s="73">
        <v>0</v>
      </c>
      <c r="H112" s="73">
        <v>0</v>
      </c>
      <c r="I112" s="73">
        <v>0</v>
      </c>
      <c r="J112" s="73">
        <v>0</v>
      </c>
      <c r="K112" s="73">
        <f aca="true" t="shared" si="33" ref="K112:L114">E112*0%</f>
        <v>0</v>
      </c>
      <c r="L112" s="73">
        <f t="shared" si="33"/>
        <v>0</v>
      </c>
      <c r="M112" s="73">
        <v>0</v>
      </c>
      <c r="N112" s="73">
        <v>0</v>
      </c>
      <c r="O112" s="73">
        <f aca="true" t="shared" si="34" ref="O112:P114">E112*100%</f>
        <v>80</v>
      </c>
      <c r="P112" s="73">
        <f t="shared" si="34"/>
        <v>200000</v>
      </c>
      <c r="Q112" s="73">
        <v>250</v>
      </c>
      <c r="R112" s="73">
        <v>200922</v>
      </c>
      <c r="S112" s="43">
        <f aca="true" t="shared" si="35" ref="S112:T117">Q112</f>
        <v>250</v>
      </c>
      <c r="T112" s="43">
        <f t="shared" si="35"/>
        <v>200922</v>
      </c>
      <c r="U112" s="78"/>
      <c r="V112" s="78"/>
      <c r="W112" s="78"/>
      <c r="X112" s="78"/>
      <c r="Y112" s="78"/>
    </row>
    <row r="113" spans="1:25" s="38" customFormat="1" ht="15">
      <c r="A113" s="156"/>
      <c r="B113" s="119"/>
      <c r="C113" s="41" t="s">
        <v>204</v>
      </c>
      <c r="D113" s="42"/>
      <c r="E113" s="43">
        <f>F113/2500</f>
        <v>400</v>
      </c>
      <c r="F113" s="43">
        <v>1000000</v>
      </c>
      <c r="G113" s="73">
        <v>0</v>
      </c>
      <c r="H113" s="73">
        <v>0</v>
      </c>
      <c r="I113" s="73">
        <v>0</v>
      </c>
      <c r="J113" s="73">
        <v>0</v>
      </c>
      <c r="K113" s="73">
        <f t="shared" si="33"/>
        <v>0</v>
      </c>
      <c r="L113" s="73">
        <f t="shared" si="33"/>
        <v>0</v>
      </c>
      <c r="M113" s="73">
        <v>0</v>
      </c>
      <c r="N113" s="73">
        <v>0</v>
      </c>
      <c r="O113" s="73">
        <f t="shared" si="34"/>
        <v>400</v>
      </c>
      <c r="P113" s="73">
        <f t="shared" si="34"/>
        <v>1000000</v>
      </c>
      <c r="Q113" s="73">
        <v>872</v>
      </c>
      <c r="R113" s="73">
        <v>1000962</v>
      </c>
      <c r="S113" s="43">
        <f>Q113</f>
        <v>872</v>
      </c>
      <c r="T113" s="43">
        <f>R113</f>
        <v>1000962</v>
      </c>
      <c r="U113" s="78"/>
      <c r="V113" s="78"/>
      <c r="W113" s="78"/>
      <c r="X113" s="78"/>
      <c r="Y113" s="78"/>
    </row>
    <row r="114" spans="1:25" s="38" customFormat="1" ht="15">
      <c r="A114" s="156"/>
      <c r="B114" s="119"/>
      <c r="C114" s="41" t="s">
        <v>205</v>
      </c>
      <c r="D114" s="42"/>
      <c r="E114" s="43">
        <f>F114/2500</f>
        <v>160</v>
      </c>
      <c r="F114" s="43">
        <v>400000</v>
      </c>
      <c r="G114" s="73">
        <v>0</v>
      </c>
      <c r="H114" s="73">
        <v>0</v>
      </c>
      <c r="I114" s="73">
        <v>0</v>
      </c>
      <c r="J114" s="73">
        <v>0</v>
      </c>
      <c r="K114" s="73">
        <f t="shared" si="33"/>
        <v>0</v>
      </c>
      <c r="L114" s="73">
        <f t="shared" si="33"/>
        <v>0</v>
      </c>
      <c r="M114" s="73">
        <v>0</v>
      </c>
      <c r="N114" s="73">
        <v>0</v>
      </c>
      <c r="O114" s="73">
        <f t="shared" si="34"/>
        <v>160</v>
      </c>
      <c r="P114" s="73">
        <f t="shared" si="34"/>
        <v>400000</v>
      </c>
      <c r="Q114" s="73">
        <v>217</v>
      </c>
      <c r="R114" s="73">
        <v>400895</v>
      </c>
      <c r="S114" s="43">
        <f>Q114</f>
        <v>217</v>
      </c>
      <c r="T114" s="43">
        <f>R114</f>
        <v>400895</v>
      </c>
      <c r="U114" s="78"/>
      <c r="V114" s="78"/>
      <c r="W114" s="78"/>
      <c r="X114" s="78"/>
      <c r="Y114" s="78"/>
    </row>
    <row r="115" spans="1:25" s="38" customFormat="1" ht="45">
      <c r="A115" s="156"/>
      <c r="B115" s="118"/>
      <c r="C115" s="41" t="s">
        <v>141</v>
      </c>
      <c r="D115" s="42"/>
      <c r="E115" s="43">
        <f t="shared" si="32"/>
        <v>120</v>
      </c>
      <c r="F115" s="43">
        <v>300000</v>
      </c>
      <c r="G115" s="73">
        <v>0</v>
      </c>
      <c r="H115" s="73">
        <v>0</v>
      </c>
      <c r="I115" s="73">
        <v>0</v>
      </c>
      <c r="J115" s="73">
        <v>0</v>
      </c>
      <c r="K115" s="73">
        <f aca="true" t="shared" si="36" ref="K115:L118">E115*30%</f>
        <v>36</v>
      </c>
      <c r="L115" s="73">
        <f t="shared" si="36"/>
        <v>90000</v>
      </c>
      <c r="M115" s="73">
        <v>0</v>
      </c>
      <c r="N115" s="73">
        <v>0</v>
      </c>
      <c r="O115" s="73">
        <f>E115*70%</f>
        <v>84</v>
      </c>
      <c r="P115" s="73">
        <f>F115*100%</f>
        <v>300000</v>
      </c>
      <c r="Q115" s="73">
        <v>264</v>
      </c>
      <c r="R115" s="73">
        <v>300454</v>
      </c>
      <c r="S115" s="43">
        <f t="shared" si="35"/>
        <v>264</v>
      </c>
      <c r="T115" s="43">
        <f t="shared" si="35"/>
        <v>300454</v>
      </c>
      <c r="U115" s="78"/>
      <c r="V115" s="78"/>
      <c r="W115" s="78"/>
      <c r="X115" s="78"/>
      <c r="Y115" s="78"/>
    </row>
    <row r="116" spans="1:25" s="38" customFormat="1" ht="30">
      <c r="A116" s="156"/>
      <c r="B116" s="119"/>
      <c r="C116" s="41" t="s">
        <v>140</v>
      </c>
      <c r="D116" s="42"/>
      <c r="E116" s="43">
        <f t="shared" si="32"/>
        <v>80</v>
      </c>
      <c r="F116" s="43">
        <v>200000</v>
      </c>
      <c r="G116" s="73">
        <v>0</v>
      </c>
      <c r="H116" s="73">
        <v>0</v>
      </c>
      <c r="I116" s="73">
        <v>0</v>
      </c>
      <c r="J116" s="73">
        <v>0</v>
      </c>
      <c r="K116" s="73">
        <f t="shared" si="36"/>
        <v>24</v>
      </c>
      <c r="L116" s="73">
        <f t="shared" si="36"/>
        <v>60000</v>
      </c>
      <c r="M116" s="73">
        <v>0</v>
      </c>
      <c r="N116" s="73">
        <v>0</v>
      </c>
      <c r="O116" s="73">
        <f>E116*70%</f>
        <v>56</v>
      </c>
      <c r="P116" s="73">
        <f>F116*100%</f>
        <v>200000</v>
      </c>
      <c r="Q116" s="73">
        <v>125</v>
      </c>
      <c r="R116" s="73">
        <v>200932</v>
      </c>
      <c r="S116" s="43">
        <f>Q116</f>
        <v>125</v>
      </c>
      <c r="T116" s="43">
        <f>R116</f>
        <v>200932</v>
      </c>
      <c r="U116" s="78"/>
      <c r="V116" s="78"/>
      <c r="W116" s="78"/>
      <c r="X116" s="78"/>
      <c r="Y116" s="78"/>
    </row>
    <row r="117" spans="1:25" s="38" customFormat="1" ht="15">
      <c r="A117" s="156"/>
      <c r="B117" s="150"/>
      <c r="C117" s="41" t="s">
        <v>139</v>
      </c>
      <c r="D117" s="42"/>
      <c r="E117" s="43">
        <f t="shared" si="32"/>
        <v>40</v>
      </c>
      <c r="F117" s="43">
        <v>100000</v>
      </c>
      <c r="G117" s="73">
        <v>0</v>
      </c>
      <c r="H117" s="73">
        <v>0</v>
      </c>
      <c r="I117" s="73">
        <v>0</v>
      </c>
      <c r="J117" s="73">
        <v>0</v>
      </c>
      <c r="K117" s="73">
        <f t="shared" si="36"/>
        <v>12</v>
      </c>
      <c r="L117" s="73">
        <f t="shared" si="36"/>
        <v>30000</v>
      </c>
      <c r="M117" s="73">
        <v>0</v>
      </c>
      <c r="N117" s="73">
        <v>0</v>
      </c>
      <c r="O117" s="73">
        <f>E117*70%</f>
        <v>28</v>
      </c>
      <c r="P117" s="73">
        <f>F117*70%</f>
        <v>70000</v>
      </c>
      <c r="Q117" s="73">
        <v>126</v>
      </c>
      <c r="R117" s="73">
        <v>100959</v>
      </c>
      <c r="S117" s="43">
        <f t="shared" si="35"/>
        <v>126</v>
      </c>
      <c r="T117" s="43">
        <f t="shared" si="35"/>
        <v>100959</v>
      </c>
      <c r="U117" s="78"/>
      <c r="V117" s="78"/>
      <c r="W117" s="78"/>
      <c r="X117" s="78"/>
      <c r="Y117" s="78"/>
    </row>
    <row r="118" spans="1:25" s="38" customFormat="1" ht="30">
      <c r="A118" s="156"/>
      <c r="B118" s="150"/>
      <c r="C118" s="41" t="s">
        <v>138</v>
      </c>
      <c r="D118" s="42"/>
      <c r="E118" s="43">
        <f t="shared" si="32"/>
        <v>40</v>
      </c>
      <c r="F118" s="43">
        <v>100000</v>
      </c>
      <c r="G118" s="73">
        <v>0</v>
      </c>
      <c r="H118" s="73">
        <v>0</v>
      </c>
      <c r="I118" s="73">
        <v>0</v>
      </c>
      <c r="J118" s="73">
        <v>0</v>
      </c>
      <c r="K118" s="73">
        <f t="shared" si="36"/>
        <v>12</v>
      </c>
      <c r="L118" s="73">
        <f t="shared" si="36"/>
        <v>30000</v>
      </c>
      <c r="M118" s="73">
        <v>0</v>
      </c>
      <c r="N118" s="73">
        <v>0</v>
      </c>
      <c r="O118" s="73">
        <f>E118*70%</f>
        <v>28</v>
      </c>
      <c r="P118" s="73">
        <f>F118*70%</f>
        <v>70000</v>
      </c>
      <c r="Q118" s="73">
        <v>125</v>
      </c>
      <c r="R118" s="73">
        <v>100915</v>
      </c>
      <c r="S118" s="43">
        <f>Q118</f>
        <v>125</v>
      </c>
      <c r="T118" s="43">
        <f>R118</f>
        <v>100915</v>
      </c>
      <c r="U118" s="78"/>
      <c r="V118" s="78"/>
      <c r="W118" s="78"/>
      <c r="X118" s="78"/>
      <c r="Y118" s="78"/>
    </row>
    <row r="119" spans="1:25" s="38" customFormat="1" ht="15">
      <c r="A119" s="156"/>
      <c r="B119" s="150"/>
      <c r="C119" s="46"/>
      <c r="D119" s="82"/>
      <c r="E119" s="73"/>
      <c r="F119" s="43"/>
      <c r="G119" s="73"/>
      <c r="H119" s="73"/>
      <c r="I119" s="73"/>
      <c r="J119" s="73"/>
      <c r="K119" s="73"/>
      <c r="L119" s="73"/>
      <c r="M119" s="78"/>
      <c r="N119" s="78"/>
      <c r="O119" s="73"/>
      <c r="P119" s="73"/>
      <c r="Q119" s="66">
        <f>SUM(Q112:Q118)</f>
        <v>1979</v>
      </c>
      <c r="R119" s="66">
        <f>SUM(R112:R118)</f>
        <v>2306039</v>
      </c>
      <c r="S119" s="66">
        <f>SUM(S112:S118)</f>
        <v>1979</v>
      </c>
      <c r="T119" s="66">
        <f>SUM(T112:T118)</f>
        <v>2306039</v>
      </c>
      <c r="U119" s="78"/>
      <c r="V119" s="78"/>
      <c r="W119" s="78"/>
      <c r="X119" s="78"/>
      <c r="Y119" s="78"/>
    </row>
    <row r="120" spans="1:25" s="38" customFormat="1" ht="15.75">
      <c r="A120" s="156"/>
      <c r="B120" s="150"/>
      <c r="C120" s="53" t="s">
        <v>73</v>
      </c>
      <c r="D120" s="82"/>
      <c r="E120" s="73"/>
      <c r="F120" s="89"/>
      <c r="G120" s="73"/>
      <c r="H120" s="73"/>
      <c r="I120" s="73"/>
      <c r="J120" s="73"/>
      <c r="K120" s="73"/>
      <c r="L120" s="73"/>
      <c r="M120" s="78"/>
      <c r="N120" s="78"/>
      <c r="O120" s="73"/>
      <c r="P120" s="73"/>
      <c r="Q120" s="85">
        <f>SUM(Q112:Q118)</f>
        <v>1979</v>
      </c>
      <c r="R120" s="78"/>
      <c r="S120" s="32"/>
      <c r="T120" s="33"/>
      <c r="U120" s="78"/>
      <c r="V120" s="78"/>
      <c r="W120" s="78"/>
      <c r="X120" s="78"/>
      <c r="Y120" s="78"/>
    </row>
    <row r="121" spans="1:25" s="38" customFormat="1" ht="30">
      <c r="A121" s="156"/>
      <c r="B121" s="150"/>
      <c r="C121" s="44" t="s">
        <v>216</v>
      </c>
      <c r="D121" s="82"/>
      <c r="E121" s="43">
        <f>F121/2000</f>
        <v>153.57</v>
      </c>
      <c r="F121" s="43">
        <v>307140</v>
      </c>
      <c r="G121" s="73">
        <v>0</v>
      </c>
      <c r="H121" s="73">
        <v>0</v>
      </c>
      <c r="I121" s="73">
        <v>0</v>
      </c>
      <c r="J121" s="73">
        <v>0</v>
      </c>
      <c r="K121" s="73">
        <f aca="true" t="shared" si="37" ref="K121:L127">E121*0%</f>
        <v>0</v>
      </c>
      <c r="L121" s="73">
        <f t="shared" si="37"/>
        <v>0</v>
      </c>
      <c r="M121" s="73">
        <v>0</v>
      </c>
      <c r="N121" s="73">
        <v>0</v>
      </c>
      <c r="O121" s="73">
        <f aca="true" t="shared" si="38" ref="O121:P127">E121*100%</f>
        <v>153.57</v>
      </c>
      <c r="P121" s="73">
        <f t="shared" si="38"/>
        <v>307140</v>
      </c>
      <c r="Q121" s="73">
        <v>235</v>
      </c>
      <c r="R121" s="73">
        <v>307140</v>
      </c>
      <c r="S121" s="43">
        <f aca="true" t="shared" si="39" ref="S121:T127">Q121</f>
        <v>235</v>
      </c>
      <c r="T121" s="43">
        <f t="shared" si="39"/>
        <v>307140</v>
      </c>
      <c r="U121" s="78"/>
      <c r="V121" s="78"/>
      <c r="W121" s="78"/>
      <c r="X121" s="78"/>
      <c r="Y121" s="78"/>
    </row>
    <row r="122" spans="1:25" s="38" customFormat="1" ht="15">
      <c r="A122" s="156"/>
      <c r="B122" s="119"/>
      <c r="C122" s="44" t="s">
        <v>219</v>
      </c>
      <c r="D122" s="82"/>
      <c r="E122" s="43">
        <f>F122/2000</f>
        <v>153.57</v>
      </c>
      <c r="F122" s="43">
        <v>307140</v>
      </c>
      <c r="G122" s="73">
        <v>0</v>
      </c>
      <c r="H122" s="73">
        <v>0</v>
      </c>
      <c r="I122" s="73">
        <v>0</v>
      </c>
      <c r="J122" s="73">
        <v>0</v>
      </c>
      <c r="K122" s="73">
        <f t="shared" si="37"/>
        <v>0</v>
      </c>
      <c r="L122" s="73">
        <f t="shared" si="37"/>
        <v>0</v>
      </c>
      <c r="M122" s="73">
        <v>0</v>
      </c>
      <c r="N122" s="73">
        <v>0</v>
      </c>
      <c r="O122" s="73">
        <f t="shared" si="38"/>
        <v>153.57</v>
      </c>
      <c r="P122" s="73">
        <f t="shared" si="38"/>
        <v>307140</v>
      </c>
      <c r="Q122" s="73">
        <v>155</v>
      </c>
      <c r="R122" s="73">
        <v>599972</v>
      </c>
      <c r="S122" s="43">
        <f t="shared" si="39"/>
        <v>155</v>
      </c>
      <c r="T122" s="43">
        <f t="shared" si="39"/>
        <v>599972</v>
      </c>
      <c r="U122" s="78"/>
      <c r="V122" s="78"/>
      <c r="W122" s="78"/>
      <c r="X122" s="78"/>
      <c r="Y122" s="78"/>
    </row>
    <row r="123" spans="1:25" s="38" customFormat="1" ht="15">
      <c r="A123" s="156"/>
      <c r="B123" s="149"/>
      <c r="C123" s="44" t="s">
        <v>220</v>
      </c>
      <c r="D123" s="82"/>
      <c r="E123" s="43">
        <f>F123/2000</f>
        <v>153.57</v>
      </c>
      <c r="F123" s="43">
        <v>307140</v>
      </c>
      <c r="G123" s="73">
        <v>0</v>
      </c>
      <c r="H123" s="73">
        <v>0</v>
      </c>
      <c r="I123" s="73">
        <v>0</v>
      </c>
      <c r="J123" s="73">
        <v>0</v>
      </c>
      <c r="K123" s="73">
        <f t="shared" si="37"/>
        <v>0</v>
      </c>
      <c r="L123" s="73">
        <f t="shared" si="37"/>
        <v>0</v>
      </c>
      <c r="M123" s="73">
        <v>0</v>
      </c>
      <c r="N123" s="73">
        <v>0</v>
      </c>
      <c r="O123" s="73">
        <f t="shared" si="38"/>
        <v>153.57</v>
      </c>
      <c r="P123" s="73">
        <f t="shared" si="38"/>
        <v>307140</v>
      </c>
      <c r="Q123" s="73">
        <v>0</v>
      </c>
      <c r="R123" s="73">
        <v>121620</v>
      </c>
      <c r="S123" s="43">
        <f t="shared" si="39"/>
        <v>0</v>
      </c>
      <c r="T123" s="43">
        <f t="shared" si="39"/>
        <v>121620</v>
      </c>
      <c r="U123" s="78"/>
      <c r="V123" s="78"/>
      <c r="W123" s="78"/>
      <c r="X123" s="78"/>
      <c r="Y123" s="78"/>
    </row>
    <row r="124" spans="1:25" s="38" customFormat="1" ht="30">
      <c r="A124" s="156"/>
      <c r="B124" s="150"/>
      <c r="C124" s="44" t="s">
        <v>222</v>
      </c>
      <c r="D124" s="82"/>
      <c r="E124" s="43">
        <f>F124/2000</f>
        <v>50</v>
      </c>
      <c r="F124" s="43">
        <v>100000</v>
      </c>
      <c r="G124" s="73">
        <v>0</v>
      </c>
      <c r="H124" s="73">
        <v>0</v>
      </c>
      <c r="I124" s="73">
        <v>0</v>
      </c>
      <c r="J124" s="73">
        <v>0</v>
      </c>
      <c r="K124" s="73">
        <f t="shared" si="37"/>
        <v>0</v>
      </c>
      <c r="L124" s="73">
        <f t="shared" si="37"/>
        <v>0</v>
      </c>
      <c r="M124" s="73">
        <v>0</v>
      </c>
      <c r="N124" s="73">
        <v>0</v>
      </c>
      <c r="O124" s="73">
        <f t="shared" si="38"/>
        <v>50</v>
      </c>
      <c r="P124" s="73">
        <f t="shared" si="38"/>
        <v>100000</v>
      </c>
      <c r="Q124" s="73">
        <v>103</v>
      </c>
      <c r="R124" s="73">
        <v>99674</v>
      </c>
      <c r="S124" s="43">
        <f t="shared" si="39"/>
        <v>103</v>
      </c>
      <c r="T124" s="43">
        <f t="shared" si="39"/>
        <v>99674</v>
      </c>
      <c r="U124" s="78"/>
      <c r="V124" s="78"/>
      <c r="W124" s="78"/>
      <c r="X124" s="78"/>
      <c r="Y124" s="78"/>
    </row>
    <row r="125" spans="1:25" s="38" customFormat="1" ht="15">
      <c r="A125" s="156"/>
      <c r="B125" s="150"/>
      <c r="C125" s="41" t="s">
        <v>144</v>
      </c>
      <c r="D125" s="42"/>
      <c r="E125" s="43">
        <f>F125/2000</f>
        <v>50</v>
      </c>
      <c r="F125" s="107">
        <v>100000</v>
      </c>
      <c r="G125" s="73">
        <v>0</v>
      </c>
      <c r="H125" s="73">
        <v>0</v>
      </c>
      <c r="I125" s="73">
        <v>0</v>
      </c>
      <c r="J125" s="73">
        <v>0</v>
      </c>
      <c r="K125" s="73">
        <f t="shared" si="37"/>
        <v>0</v>
      </c>
      <c r="L125" s="73">
        <f t="shared" si="37"/>
        <v>0</v>
      </c>
      <c r="M125" s="73">
        <v>0</v>
      </c>
      <c r="N125" s="73">
        <v>0</v>
      </c>
      <c r="O125" s="73">
        <f t="shared" si="38"/>
        <v>50</v>
      </c>
      <c r="P125" s="73">
        <f t="shared" si="38"/>
        <v>100000</v>
      </c>
      <c r="Q125" s="73">
        <v>95</v>
      </c>
      <c r="R125" s="73">
        <v>86318</v>
      </c>
      <c r="S125" s="43">
        <f t="shared" si="39"/>
        <v>95</v>
      </c>
      <c r="T125" s="43">
        <f t="shared" si="39"/>
        <v>86318</v>
      </c>
      <c r="U125" s="78"/>
      <c r="V125" s="78"/>
      <c r="W125" s="78"/>
      <c r="X125" s="78"/>
      <c r="Y125" s="78"/>
    </row>
    <row r="126" spans="1:25" s="38" customFormat="1" ht="30">
      <c r="A126" s="156"/>
      <c r="B126" s="150"/>
      <c r="C126" s="41" t="s">
        <v>223</v>
      </c>
      <c r="D126" s="42"/>
      <c r="E126" s="43">
        <f>F126/2500</f>
        <v>120</v>
      </c>
      <c r="F126" s="107">
        <v>300000</v>
      </c>
      <c r="G126" s="73">
        <v>0</v>
      </c>
      <c r="H126" s="73">
        <v>0</v>
      </c>
      <c r="I126" s="73">
        <v>0</v>
      </c>
      <c r="J126" s="73">
        <v>0</v>
      </c>
      <c r="K126" s="73">
        <f t="shared" si="37"/>
        <v>0</v>
      </c>
      <c r="L126" s="73">
        <f t="shared" si="37"/>
        <v>0</v>
      </c>
      <c r="M126" s="73">
        <v>0</v>
      </c>
      <c r="N126" s="73">
        <v>0</v>
      </c>
      <c r="O126" s="73">
        <f t="shared" si="38"/>
        <v>120</v>
      </c>
      <c r="P126" s="73">
        <f t="shared" si="38"/>
        <v>300000</v>
      </c>
      <c r="Q126" s="73">
        <v>193</v>
      </c>
      <c r="R126" s="73">
        <v>292050</v>
      </c>
      <c r="S126" s="43">
        <f t="shared" si="39"/>
        <v>193</v>
      </c>
      <c r="T126" s="43">
        <f t="shared" si="39"/>
        <v>292050</v>
      </c>
      <c r="U126" s="78"/>
      <c r="V126" s="78"/>
      <c r="W126" s="78"/>
      <c r="X126" s="78"/>
      <c r="Y126" s="78"/>
    </row>
    <row r="127" spans="1:25" s="38" customFormat="1" ht="15">
      <c r="A127" s="156"/>
      <c r="B127" s="150"/>
      <c r="C127" s="41" t="s">
        <v>224</v>
      </c>
      <c r="D127" s="42"/>
      <c r="E127" s="43">
        <f>F127/1000</f>
        <v>100</v>
      </c>
      <c r="F127" s="107">
        <v>100000</v>
      </c>
      <c r="G127" s="73">
        <v>0</v>
      </c>
      <c r="H127" s="73">
        <v>0</v>
      </c>
      <c r="I127" s="73">
        <v>0</v>
      </c>
      <c r="J127" s="73">
        <v>0</v>
      </c>
      <c r="K127" s="73">
        <f t="shared" si="37"/>
        <v>0</v>
      </c>
      <c r="L127" s="73">
        <f t="shared" si="37"/>
        <v>0</v>
      </c>
      <c r="M127" s="73">
        <v>0</v>
      </c>
      <c r="N127" s="73">
        <v>0</v>
      </c>
      <c r="O127" s="73">
        <f t="shared" si="38"/>
        <v>100</v>
      </c>
      <c r="P127" s="73">
        <f t="shared" si="38"/>
        <v>100000</v>
      </c>
      <c r="Q127" s="73">
        <v>143</v>
      </c>
      <c r="R127" s="73">
        <v>97210</v>
      </c>
      <c r="S127" s="43">
        <f t="shared" si="39"/>
        <v>143</v>
      </c>
      <c r="T127" s="43">
        <f t="shared" si="39"/>
        <v>97210</v>
      </c>
      <c r="U127" s="78"/>
      <c r="V127" s="78"/>
      <c r="W127" s="78"/>
      <c r="X127" s="78"/>
      <c r="Y127" s="78"/>
    </row>
    <row r="128" spans="1:25" s="38" customFormat="1" ht="15">
      <c r="A128" s="156"/>
      <c r="B128" s="150"/>
      <c r="C128" s="44" t="s">
        <v>143</v>
      </c>
      <c r="D128" s="82"/>
      <c r="E128" s="43">
        <f>F128/2500</f>
        <v>40</v>
      </c>
      <c r="F128" s="43">
        <v>100000</v>
      </c>
      <c r="G128" s="73">
        <v>0</v>
      </c>
      <c r="H128" s="73">
        <v>0</v>
      </c>
      <c r="I128" s="73">
        <v>0</v>
      </c>
      <c r="J128" s="73">
        <v>0</v>
      </c>
      <c r="K128" s="73">
        <f>E128*100%</f>
        <v>40</v>
      </c>
      <c r="L128" s="73">
        <f>F128*100%</f>
        <v>100000</v>
      </c>
      <c r="M128" s="73">
        <v>65</v>
      </c>
      <c r="N128" s="73">
        <v>72168</v>
      </c>
      <c r="O128" s="73">
        <f>E128*0%</f>
        <v>0</v>
      </c>
      <c r="P128" s="73">
        <f>F128*0%</f>
        <v>0</v>
      </c>
      <c r="Q128" s="73">
        <v>0</v>
      </c>
      <c r="R128" s="73">
        <v>0</v>
      </c>
      <c r="S128" s="43">
        <f>M128</f>
        <v>65</v>
      </c>
      <c r="T128" s="43">
        <f>N128</f>
        <v>72168</v>
      </c>
      <c r="U128" s="78"/>
      <c r="V128" s="78"/>
      <c r="W128" s="78"/>
      <c r="X128" s="78"/>
      <c r="Y128" s="78"/>
    </row>
    <row r="129" spans="1:25" s="38" customFormat="1" ht="30">
      <c r="A129" s="156"/>
      <c r="B129" s="150"/>
      <c r="C129" s="44" t="s">
        <v>221</v>
      </c>
      <c r="D129" s="82"/>
      <c r="E129" s="43">
        <f>F129/2000</f>
        <v>79.302</v>
      </c>
      <c r="F129" s="43">
        <v>158604</v>
      </c>
      <c r="G129" s="73">
        <v>0</v>
      </c>
      <c r="H129" s="73">
        <v>0</v>
      </c>
      <c r="I129" s="73">
        <v>0</v>
      </c>
      <c r="J129" s="73">
        <v>0</v>
      </c>
      <c r="K129" s="73">
        <f>E129*0%</f>
        <v>0</v>
      </c>
      <c r="L129" s="73">
        <f>F129*0%</f>
        <v>0</v>
      </c>
      <c r="M129" s="73">
        <v>0</v>
      </c>
      <c r="N129" s="73">
        <v>0</v>
      </c>
      <c r="O129" s="73">
        <f>E129*100%</f>
        <v>79.302</v>
      </c>
      <c r="P129" s="73">
        <f>F129*100%</f>
        <v>158604</v>
      </c>
      <c r="Q129" s="73">
        <v>64</v>
      </c>
      <c r="R129" s="73">
        <v>107566</v>
      </c>
      <c r="S129" s="43">
        <f>Q129</f>
        <v>64</v>
      </c>
      <c r="T129" s="43">
        <f>R129</f>
        <v>107566</v>
      </c>
      <c r="U129" s="78"/>
      <c r="V129" s="78"/>
      <c r="W129" s="78"/>
      <c r="X129" s="78"/>
      <c r="Y129" s="78"/>
    </row>
    <row r="130" spans="1:25" s="38" customFormat="1" ht="15.75">
      <c r="A130" s="156"/>
      <c r="B130" s="150"/>
      <c r="C130" s="53" t="s">
        <v>74</v>
      </c>
      <c r="D130" s="82"/>
      <c r="E130" s="73"/>
      <c r="F130" s="89"/>
      <c r="G130" s="73"/>
      <c r="H130" s="73"/>
      <c r="I130" s="73"/>
      <c r="J130" s="73"/>
      <c r="K130" s="73"/>
      <c r="L130" s="73"/>
      <c r="M130" s="78"/>
      <c r="N130" s="78"/>
      <c r="O130" s="73"/>
      <c r="P130" s="73"/>
      <c r="Q130" s="66">
        <f>SUM(Q121:Q129)</f>
        <v>988</v>
      </c>
      <c r="R130" s="66">
        <f>SUM(R121:R129)</f>
        <v>1711550</v>
      </c>
      <c r="S130" s="66">
        <f>SUM(S121:S129)</f>
        <v>1053</v>
      </c>
      <c r="T130" s="66">
        <f>SUM(T121:T129)</f>
        <v>1783718</v>
      </c>
      <c r="U130" s="78"/>
      <c r="V130" s="78"/>
      <c r="W130" s="78"/>
      <c r="X130" s="78"/>
      <c r="Y130" s="78"/>
    </row>
    <row r="131" spans="1:25" s="38" customFormat="1" ht="30">
      <c r="A131" s="156"/>
      <c r="B131" s="150"/>
      <c r="C131" s="44" t="s">
        <v>148</v>
      </c>
      <c r="D131" s="82"/>
      <c r="E131" s="43">
        <f>F131/2000</f>
        <v>79.302</v>
      </c>
      <c r="F131" s="43">
        <v>158604</v>
      </c>
      <c r="G131" s="73">
        <v>0</v>
      </c>
      <c r="H131" s="73">
        <v>0</v>
      </c>
      <c r="I131" s="73">
        <v>0</v>
      </c>
      <c r="J131" s="73">
        <v>0</v>
      </c>
      <c r="K131" s="73">
        <f>E131*30%</f>
        <v>23.7906</v>
      </c>
      <c r="L131" s="73">
        <f>F131*30%</f>
        <v>47581.2</v>
      </c>
      <c r="M131" s="73">
        <v>0</v>
      </c>
      <c r="N131" s="73">
        <v>0</v>
      </c>
      <c r="O131" s="73">
        <f>E131*70%</f>
        <v>55.5114</v>
      </c>
      <c r="P131" s="73">
        <f>F131*70%</f>
        <v>111022.79999999999</v>
      </c>
      <c r="Q131" s="73">
        <v>136</v>
      </c>
      <c r="R131" s="73">
        <v>243387</v>
      </c>
      <c r="S131" s="43">
        <f aca="true" t="shared" si="40" ref="S131:T135">Q131</f>
        <v>136</v>
      </c>
      <c r="T131" s="43">
        <f t="shared" si="40"/>
        <v>243387</v>
      </c>
      <c r="U131" s="78"/>
      <c r="V131" s="78"/>
      <c r="W131" s="78"/>
      <c r="X131" s="78"/>
      <c r="Y131" s="78"/>
    </row>
    <row r="132" spans="1:25" s="38" customFormat="1" ht="30">
      <c r="A132" s="156"/>
      <c r="B132" s="150"/>
      <c r="C132" s="108" t="s">
        <v>149</v>
      </c>
      <c r="D132" s="82"/>
      <c r="E132" s="43">
        <f>F132/2000</f>
        <v>50</v>
      </c>
      <c r="F132" s="43">
        <v>100000</v>
      </c>
      <c r="G132" s="73">
        <v>0</v>
      </c>
      <c r="H132" s="73">
        <v>0</v>
      </c>
      <c r="I132" s="73">
        <v>0</v>
      </c>
      <c r="J132" s="73">
        <v>0</v>
      </c>
      <c r="K132" s="73">
        <f>E132*30%</f>
        <v>15</v>
      </c>
      <c r="L132" s="73">
        <f>F132*30%</f>
        <v>30000</v>
      </c>
      <c r="M132" s="73">
        <v>0</v>
      </c>
      <c r="N132" s="73">
        <v>0</v>
      </c>
      <c r="O132" s="73">
        <f>E132*70%</f>
        <v>35</v>
      </c>
      <c r="P132" s="73">
        <f>F132*70%</f>
        <v>70000</v>
      </c>
      <c r="Q132" s="73">
        <v>80</v>
      </c>
      <c r="R132" s="73">
        <v>56017</v>
      </c>
      <c r="S132" s="43">
        <f t="shared" si="40"/>
        <v>80</v>
      </c>
      <c r="T132" s="43">
        <f t="shared" si="40"/>
        <v>56017</v>
      </c>
      <c r="U132" s="78"/>
      <c r="V132" s="78"/>
      <c r="W132" s="78"/>
      <c r="X132" s="78"/>
      <c r="Y132" s="78"/>
    </row>
    <row r="133" spans="1:25" s="38" customFormat="1" ht="30">
      <c r="A133" s="156"/>
      <c r="B133" s="150"/>
      <c r="C133" s="41" t="s">
        <v>147</v>
      </c>
      <c r="D133" s="82"/>
      <c r="E133" s="43">
        <f>F133/2000</f>
        <v>75</v>
      </c>
      <c r="F133" s="43">
        <v>150000</v>
      </c>
      <c r="G133" s="73">
        <v>0</v>
      </c>
      <c r="H133" s="73">
        <v>0</v>
      </c>
      <c r="I133" s="73">
        <v>0</v>
      </c>
      <c r="J133" s="73">
        <v>0</v>
      </c>
      <c r="K133" s="73">
        <f aca="true" t="shared" si="41" ref="K133:L135">E133*0%</f>
        <v>0</v>
      </c>
      <c r="L133" s="73">
        <f t="shared" si="41"/>
        <v>0</v>
      </c>
      <c r="M133" s="73">
        <v>0</v>
      </c>
      <c r="N133" s="73">
        <v>0</v>
      </c>
      <c r="O133" s="73">
        <f aca="true" t="shared" si="42" ref="O133:P135">E133*100%</f>
        <v>75</v>
      </c>
      <c r="P133" s="73">
        <f t="shared" si="42"/>
        <v>150000</v>
      </c>
      <c r="Q133" s="73">
        <v>0</v>
      </c>
      <c r="R133" s="73">
        <v>36474</v>
      </c>
      <c r="S133" s="43">
        <f t="shared" si="40"/>
        <v>0</v>
      </c>
      <c r="T133" s="43">
        <f t="shared" si="40"/>
        <v>36474</v>
      </c>
      <c r="U133" s="78"/>
      <c r="V133" s="78"/>
      <c r="W133" s="78"/>
      <c r="X133" s="78"/>
      <c r="Y133" s="78"/>
    </row>
    <row r="134" spans="1:25" s="38" customFormat="1" ht="15">
      <c r="A134" s="156"/>
      <c r="B134" s="119"/>
      <c r="C134" s="41" t="s">
        <v>228</v>
      </c>
      <c r="D134" s="82"/>
      <c r="E134" s="43">
        <f>F134/2000</f>
        <v>350</v>
      </c>
      <c r="F134" s="43">
        <v>700000</v>
      </c>
      <c r="G134" s="73">
        <v>0</v>
      </c>
      <c r="H134" s="73">
        <v>0</v>
      </c>
      <c r="I134" s="73">
        <v>0</v>
      </c>
      <c r="J134" s="73">
        <v>0</v>
      </c>
      <c r="K134" s="73">
        <f t="shared" si="41"/>
        <v>0</v>
      </c>
      <c r="L134" s="73">
        <f t="shared" si="41"/>
        <v>0</v>
      </c>
      <c r="M134" s="73">
        <v>0</v>
      </c>
      <c r="N134" s="73">
        <v>0</v>
      </c>
      <c r="O134" s="73">
        <f t="shared" si="42"/>
        <v>350</v>
      </c>
      <c r="P134" s="73">
        <f t="shared" si="42"/>
        <v>700000</v>
      </c>
      <c r="Q134" s="73">
        <v>145</v>
      </c>
      <c r="R134" s="73">
        <v>679675</v>
      </c>
      <c r="S134" s="43">
        <f t="shared" si="40"/>
        <v>145</v>
      </c>
      <c r="T134" s="43">
        <f t="shared" si="40"/>
        <v>679675</v>
      </c>
      <c r="U134" s="78"/>
      <c r="V134" s="78"/>
      <c r="W134" s="78"/>
      <c r="X134" s="78"/>
      <c r="Y134" s="78"/>
    </row>
    <row r="135" spans="1:25" s="38" customFormat="1" ht="45">
      <c r="A135" s="156"/>
      <c r="B135" s="118"/>
      <c r="C135" s="41" t="s">
        <v>146</v>
      </c>
      <c r="D135" s="82"/>
      <c r="E135" s="43">
        <f>F135/2000</f>
        <v>125</v>
      </c>
      <c r="F135" s="43">
        <v>250000</v>
      </c>
      <c r="G135" s="73">
        <v>0</v>
      </c>
      <c r="H135" s="73">
        <v>0</v>
      </c>
      <c r="I135" s="73">
        <v>0</v>
      </c>
      <c r="J135" s="73">
        <v>0</v>
      </c>
      <c r="K135" s="73">
        <f t="shared" si="41"/>
        <v>0</v>
      </c>
      <c r="L135" s="73">
        <f t="shared" si="41"/>
        <v>0</v>
      </c>
      <c r="M135" s="73">
        <v>0</v>
      </c>
      <c r="N135" s="73">
        <v>0</v>
      </c>
      <c r="O135" s="73">
        <f t="shared" si="42"/>
        <v>125</v>
      </c>
      <c r="P135" s="73">
        <f t="shared" si="42"/>
        <v>250000</v>
      </c>
      <c r="Q135" s="73">
        <v>0</v>
      </c>
      <c r="R135" s="73">
        <v>60654</v>
      </c>
      <c r="S135" s="43">
        <f t="shared" si="40"/>
        <v>0</v>
      </c>
      <c r="T135" s="43">
        <f t="shared" si="40"/>
        <v>60654</v>
      </c>
      <c r="U135" s="78"/>
      <c r="V135" s="78"/>
      <c r="W135" s="78"/>
      <c r="X135" s="78"/>
      <c r="Y135" s="78"/>
    </row>
    <row r="136" spans="1:25" s="38" customFormat="1" ht="15">
      <c r="A136" s="156"/>
      <c r="B136" s="119"/>
      <c r="C136" s="46"/>
      <c r="D136" s="82"/>
      <c r="E136" s="73"/>
      <c r="F136" s="43"/>
      <c r="G136" s="73"/>
      <c r="H136" s="73"/>
      <c r="I136" s="73"/>
      <c r="J136" s="73"/>
      <c r="K136" s="73"/>
      <c r="L136" s="73"/>
      <c r="M136" s="78"/>
      <c r="N136" s="78"/>
      <c r="O136" s="73"/>
      <c r="P136" s="73"/>
      <c r="Q136" s="66">
        <f>SUM(Q131:Q135)</f>
        <v>361</v>
      </c>
      <c r="R136" s="66">
        <f>SUM(R131:R135)</f>
        <v>1076207</v>
      </c>
      <c r="S136" s="66">
        <f>SUM(S131:S135)</f>
        <v>361</v>
      </c>
      <c r="T136" s="66">
        <f>SUM(T131:T135)</f>
        <v>1076207</v>
      </c>
      <c r="U136" s="78"/>
      <c r="V136" s="78"/>
      <c r="W136" s="78"/>
      <c r="X136" s="78"/>
      <c r="Y136" s="78"/>
    </row>
    <row r="137" spans="1:25" s="38" customFormat="1" ht="15.75">
      <c r="A137" s="156"/>
      <c r="B137" s="118"/>
      <c r="C137" s="53" t="s">
        <v>75</v>
      </c>
      <c r="D137" s="82"/>
      <c r="E137" s="73"/>
      <c r="F137" s="89"/>
      <c r="G137" s="73"/>
      <c r="H137" s="73"/>
      <c r="I137" s="73"/>
      <c r="J137" s="73"/>
      <c r="K137" s="73"/>
      <c r="L137" s="73"/>
      <c r="M137" s="78"/>
      <c r="N137" s="78"/>
      <c r="O137" s="73"/>
      <c r="P137" s="73"/>
      <c r="Q137" s="78"/>
      <c r="R137" s="78"/>
      <c r="S137" s="32"/>
      <c r="T137" s="33"/>
      <c r="U137" s="78"/>
      <c r="V137" s="78"/>
      <c r="W137" s="78"/>
      <c r="X137" s="78"/>
      <c r="Y137" s="78"/>
    </row>
    <row r="138" spans="1:25" s="38" customFormat="1" ht="30">
      <c r="A138" s="156"/>
      <c r="B138" s="150"/>
      <c r="C138" s="41" t="s">
        <v>152</v>
      </c>
      <c r="D138" s="42"/>
      <c r="E138" s="43">
        <f>F138/2500</f>
        <v>80</v>
      </c>
      <c r="F138" s="43">
        <v>200000</v>
      </c>
      <c r="G138" s="73">
        <v>0</v>
      </c>
      <c r="H138" s="73">
        <v>0</v>
      </c>
      <c r="I138" s="73">
        <v>0</v>
      </c>
      <c r="J138" s="73">
        <v>0</v>
      </c>
      <c r="K138" s="73">
        <f aca="true" t="shared" si="43" ref="K138:L140">E138*30%</f>
        <v>24</v>
      </c>
      <c r="L138" s="73">
        <f t="shared" si="43"/>
        <v>60000</v>
      </c>
      <c r="M138" s="73">
        <v>0</v>
      </c>
      <c r="N138" s="73">
        <v>0</v>
      </c>
      <c r="O138" s="73">
        <f aca="true" t="shared" si="44" ref="O138:P140">E138*70%</f>
        <v>56</v>
      </c>
      <c r="P138" s="73">
        <f t="shared" si="44"/>
        <v>140000</v>
      </c>
      <c r="Q138" s="73">
        <v>206</v>
      </c>
      <c r="R138" s="73">
        <v>194844</v>
      </c>
      <c r="S138" s="43">
        <f aca="true" t="shared" si="45" ref="S138:T140">Q138</f>
        <v>206</v>
      </c>
      <c r="T138" s="43">
        <f t="shared" si="45"/>
        <v>194844</v>
      </c>
      <c r="U138" s="78"/>
      <c r="V138" s="78"/>
      <c r="W138" s="78"/>
      <c r="X138" s="78"/>
      <c r="Y138" s="78"/>
    </row>
    <row r="139" spans="1:25" s="38" customFormat="1" ht="60">
      <c r="A139" s="156"/>
      <c r="B139" s="150"/>
      <c r="C139" s="41" t="s">
        <v>154</v>
      </c>
      <c r="D139" s="42"/>
      <c r="E139" s="43">
        <f>F139/1500</f>
        <v>100</v>
      </c>
      <c r="F139" s="43">
        <v>150000</v>
      </c>
      <c r="G139" s="73">
        <v>0</v>
      </c>
      <c r="H139" s="73">
        <v>0</v>
      </c>
      <c r="I139" s="73">
        <v>0</v>
      </c>
      <c r="J139" s="73">
        <v>0</v>
      </c>
      <c r="K139" s="73">
        <f t="shared" si="43"/>
        <v>30</v>
      </c>
      <c r="L139" s="73">
        <f t="shared" si="43"/>
        <v>45000</v>
      </c>
      <c r="M139" s="73">
        <v>0</v>
      </c>
      <c r="N139" s="73">
        <v>0</v>
      </c>
      <c r="O139" s="73">
        <f t="shared" si="44"/>
        <v>70</v>
      </c>
      <c r="P139" s="73">
        <f t="shared" si="44"/>
        <v>105000</v>
      </c>
      <c r="Q139" s="73">
        <v>180</v>
      </c>
      <c r="R139" s="73">
        <v>142634</v>
      </c>
      <c r="S139" s="43">
        <f t="shared" si="45"/>
        <v>180</v>
      </c>
      <c r="T139" s="43">
        <f t="shared" si="45"/>
        <v>142634</v>
      </c>
      <c r="U139" s="78"/>
      <c r="V139" s="78"/>
      <c r="W139" s="78"/>
      <c r="X139" s="78"/>
      <c r="Y139" s="78"/>
    </row>
    <row r="140" spans="1:25" s="38" customFormat="1" ht="30">
      <c r="A140" s="156"/>
      <c r="B140" s="150"/>
      <c r="C140" s="41" t="s">
        <v>153</v>
      </c>
      <c r="D140" s="42"/>
      <c r="E140" s="43">
        <f>F140/1500</f>
        <v>100</v>
      </c>
      <c r="F140" s="43">
        <v>150000</v>
      </c>
      <c r="G140" s="73">
        <v>0</v>
      </c>
      <c r="H140" s="73">
        <v>0</v>
      </c>
      <c r="I140" s="73">
        <v>0</v>
      </c>
      <c r="J140" s="73">
        <v>0</v>
      </c>
      <c r="K140" s="73">
        <f t="shared" si="43"/>
        <v>30</v>
      </c>
      <c r="L140" s="73">
        <f t="shared" si="43"/>
        <v>45000</v>
      </c>
      <c r="M140" s="73">
        <v>0</v>
      </c>
      <c r="N140" s="73">
        <v>0</v>
      </c>
      <c r="O140" s="73">
        <f t="shared" si="44"/>
        <v>70</v>
      </c>
      <c r="P140" s="73">
        <f t="shared" si="44"/>
        <v>105000</v>
      </c>
      <c r="Q140" s="73">
        <v>207</v>
      </c>
      <c r="R140" s="73">
        <v>145863</v>
      </c>
      <c r="S140" s="43">
        <f t="shared" si="45"/>
        <v>207</v>
      </c>
      <c r="T140" s="43">
        <f t="shared" si="45"/>
        <v>145863</v>
      </c>
      <c r="U140" s="78"/>
      <c r="V140" s="78"/>
      <c r="W140" s="78"/>
      <c r="X140" s="78"/>
      <c r="Y140" s="78"/>
    </row>
    <row r="141" spans="1:25" s="38" customFormat="1" ht="15.75">
      <c r="A141" s="156"/>
      <c r="B141" s="150"/>
      <c r="C141" s="53" t="s">
        <v>65</v>
      </c>
      <c r="D141" s="82"/>
      <c r="E141" s="73"/>
      <c r="F141" s="89"/>
      <c r="G141" s="73"/>
      <c r="H141" s="73"/>
      <c r="I141" s="73"/>
      <c r="J141" s="73"/>
      <c r="K141" s="73"/>
      <c r="L141" s="73"/>
      <c r="M141" s="78"/>
      <c r="N141" s="78"/>
      <c r="O141" s="73"/>
      <c r="P141" s="73"/>
      <c r="Q141" s="78"/>
      <c r="R141" s="78"/>
      <c r="S141" s="32"/>
      <c r="T141" s="33"/>
      <c r="U141" s="78"/>
      <c r="V141" s="78"/>
      <c r="W141" s="78"/>
      <c r="X141" s="78"/>
      <c r="Y141" s="78"/>
    </row>
    <row r="142" spans="1:25" s="38" customFormat="1" ht="60">
      <c r="A142" s="156"/>
      <c r="B142" s="119"/>
      <c r="C142" s="41" t="s">
        <v>159</v>
      </c>
      <c r="D142" s="42"/>
      <c r="E142" s="43">
        <f>F142/1500</f>
        <v>166.66666666666666</v>
      </c>
      <c r="F142" s="73">
        <v>250000</v>
      </c>
      <c r="G142" s="73">
        <v>0</v>
      </c>
      <c r="H142" s="73">
        <v>0</v>
      </c>
      <c r="I142" s="73">
        <v>0</v>
      </c>
      <c r="J142" s="73">
        <v>0</v>
      </c>
      <c r="K142" s="73">
        <f>E142*30%</f>
        <v>49.99999999999999</v>
      </c>
      <c r="L142" s="73">
        <f>F142*30%</f>
        <v>75000</v>
      </c>
      <c r="M142" s="73">
        <v>0</v>
      </c>
      <c r="N142" s="73">
        <v>0</v>
      </c>
      <c r="O142" s="73">
        <f>E142*70%</f>
        <v>116.66666666666666</v>
      </c>
      <c r="P142" s="73">
        <f>F142*70%</f>
        <v>175000</v>
      </c>
      <c r="Q142" s="73">
        <v>0</v>
      </c>
      <c r="R142" s="73">
        <v>60781</v>
      </c>
      <c r="S142" s="43">
        <f aca="true" t="shared" si="46" ref="S142:T144">Q142</f>
        <v>0</v>
      </c>
      <c r="T142" s="43">
        <f t="shared" si="46"/>
        <v>60781</v>
      </c>
      <c r="U142" s="78"/>
      <c r="V142" s="78"/>
      <c r="W142" s="78"/>
      <c r="X142" s="78"/>
      <c r="Y142" s="78"/>
    </row>
    <row r="143" spans="1:25" s="38" customFormat="1" ht="60">
      <c r="A143" s="156"/>
      <c r="B143" s="119"/>
      <c r="C143" s="41" t="s">
        <v>162</v>
      </c>
      <c r="D143" s="42"/>
      <c r="E143" s="43">
        <f>F143/1500</f>
        <v>133.33333333333334</v>
      </c>
      <c r="F143" s="73">
        <v>200000</v>
      </c>
      <c r="G143" s="73">
        <v>0</v>
      </c>
      <c r="H143" s="73">
        <v>0</v>
      </c>
      <c r="I143" s="73">
        <v>0</v>
      </c>
      <c r="J143" s="73">
        <v>0</v>
      </c>
      <c r="K143" s="73">
        <f>E143*30%</f>
        <v>40</v>
      </c>
      <c r="L143" s="73">
        <f>F143*30%</f>
        <v>60000</v>
      </c>
      <c r="M143" s="73">
        <v>0</v>
      </c>
      <c r="N143" s="73">
        <v>0</v>
      </c>
      <c r="O143" s="73">
        <f>E143*70%</f>
        <v>93.33333333333333</v>
      </c>
      <c r="P143" s="73">
        <f>F143*70%</f>
        <v>140000</v>
      </c>
      <c r="Q143" s="73">
        <v>109</v>
      </c>
      <c r="R143" s="73">
        <v>194322</v>
      </c>
      <c r="S143" s="43">
        <f t="shared" si="46"/>
        <v>109</v>
      </c>
      <c r="T143" s="43">
        <f t="shared" si="46"/>
        <v>194322</v>
      </c>
      <c r="U143" s="78"/>
      <c r="V143" s="78"/>
      <c r="W143" s="78"/>
      <c r="X143" s="78"/>
      <c r="Y143" s="78"/>
    </row>
    <row r="144" spans="1:25" s="38" customFormat="1" ht="30">
      <c r="A144" s="156"/>
      <c r="B144" s="119"/>
      <c r="C144" s="44" t="s">
        <v>242</v>
      </c>
      <c r="D144" s="82"/>
      <c r="E144" s="43">
        <f>F144/1500</f>
        <v>133.33333333333334</v>
      </c>
      <c r="F144" s="43">
        <v>200000</v>
      </c>
      <c r="G144" s="73">
        <v>0</v>
      </c>
      <c r="H144" s="73">
        <v>0</v>
      </c>
      <c r="I144" s="73">
        <v>0</v>
      </c>
      <c r="J144" s="73">
        <v>0</v>
      </c>
      <c r="K144" s="73">
        <f>E144*0%</f>
        <v>0</v>
      </c>
      <c r="L144" s="73">
        <f>F144*0%</f>
        <v>0</v>
      </c>
      <c r="M144" s="73">
        <v>0</v>
      </c>
      <c r="N144" s="73">
        <v>0</v>
      </c>
      <c r="O144" s="73">
        <f>E144*100%</f>
        <v>133.33333333333334</v>
      </c>
      <c r="P144" s="73">
        <f>F144*100%</f>
        <v>200000</v>
      </c>
      <c r="Q144" s="73">
        <v>0</v>
      </c>
      <c r="R144" s="73">
        <v>49933</v>
      </c>
      <c r="S144" s="43">
        <f t="shared" si="46"/>
        <v>0</v>
      </c>
      <c r="T144" s="43">
        <f t="shared" si="46"/>
        <v>49933</v>
      </c>
      <c r="U144" s="78"/>
      <c r="V144" s="78"/>
      <c r="W144" s="78"/>
      <c r="X144" s="78"/>
      <c r="Y144" s="78"/>
    </row>
    <row r="145" spans="1:25" s="64" customFormat="1" ht="15">
      <c r="A145" s="156"/>
      <c r="B145" s="150"/>
      <c r="C145" s="72"/>
      <c r="D145" s="83"/>
      <c r="E145" s="74"/>
      <c r="F145" s="63"/>
      <c r="G145" s="66"/>
      <c r="H145" s="81"/>
      <c r="I145" s="81"/>
      <c r="J145" s="81"/>
      <c r="K145" s="81"/>
      <c r="L145" s="81"/>
      <c r="M145" s="81"/>
      <c r="N145" s="81"/>
      <c r="O145" s="81"/>
      <c r="P145" s="81"/>
      <c r="Q145" s="86">
        <f>SUM(Q138:Q144)</f>
        <v>702</v>
      </c>
      <c r="R145" s="86">
        <f>SUM(R138:R144)</f>
        <v>788377</v>
      </c>
      <c r="S145" s="75">
        <f>SUM(S138:S144)</f>
        <v>702</v>
      </c>
      <c r="T145" s="76">
        <f>SUM(T138:T144)</f>
        <v>788377</v>
      </c>
      <c r="U145" s="81"/>
      <c r="V145" s="81"/>
      <c r="W145" s="81"/>
      <c r="X145" s="81"/>
      <c r="Y145" s="81"/>
    </row>
    <row r="146" spans="1:25" s="64" customFormat="1" ht="15.75">
      <c r="A146" s="156"/>
      <c r="B146" s="150"/>
      <c r="C146" s="53" t="s">
        <v>66</v>
      </c>
      <c r="D146" s="82"/>
      <c r="E146" s="73"/>
      <c r="F146" s="89"/>
      <c r="G146" s="73"/>
      <c r="H146" s="73"/>
      <c r="I146" s="73"/>
      <c r="J146" s="73"/>
      <c r="K146" s="73"/>
      <c r="L146" s="73"/>
      <c r="M146" s="78"/>
      <c r="N146" s="78"/>
      <c r="O146" s="73"/>
      <c r="P146" s="73"/>
      <c r="Q146" s="78"/>
      <c r="R146" s="78"/>
      <c r="S146" s="32"/>
      <c r="T146" s="33"/>
      <c r="U146" s="78"/>
      <c r="V146" s="78"/>
      <c r="W146" s="78"/>
      <c r="X146" s="78"/>
      <c r="Y146" s="78"/>
    </row>
    <row r="147" spans="1:25" s="64" customFormat="1" ht="60">
      <c r="A147" s="156"/>
      <c r="B147" s="150"/>
      <c r="C147" s="41" t="s">
        <v>166</v>
      </c>
      <c r="D147" s="42"/>
      <c r="E147" s="43">
        <f>F147/1500</f>
        <v>66.66666666666667</v>
      </c>
      <c r="F147" s="73">
        <v>100000</v>
      </c>
      <c r="G147" s="73">
        <v>0</v>
      </c>
      <c r="H147" s="73">
        <v>0</v>
      </c>
      <c r="I147" s="73">
        <v>0</v>
      </c>
      <c r="J147" s="73">
        <v>0</v>
      </c>
      <c r="K147" s="73">
        <f>E147*30%</f>
        <v>20</v>
      </c>
      <c r="L147" s="73">
        <f>F147*30%</f>
        <v>30000</v>
      </c>
      <c r="M147" s="73">
        <v>0</v>
      </c>
      <c r="N147" s="73">
        <v>0</v>
      </c>
      <c r="O147" s="73">
        <f>E147*70%</f>
        <v>46.666666666666664</v>
      </c>
      <c r="P147" s="73">
        <f>F147*70%</f>
        <v>70000</v>
      </c>
      <c r="Q147" s="73">
        <v>102</v>
      </c>
      <c r="R147" s="73">
        <v>116109</v>
      </c>
      <c r="S147" s="43">
        <f aca="true" t="shared" si="47" ref="S147:T149">Q147</f>
        <v>102</v>
      </c>
      <c r="T147" s="43">
        <f t="shared" si="47"/>
        <v>116109</v>
      </c>
      <c r="U147" s="78"/>
      <c r="V147" s="78"/>
      <c r="W147" s="78"/>
      <c r="X147" s="78"/>
      <c r="Y147" s="78"/>
    </row>
    <row r="148" spans="1:25" s="64" customFormat="1" ht="60">
      <c r="A148" s="156"/>
      <c r="B148" s="150"/>
      <c r="C148" s="41" t="s">
        <v>167</v>
      </c>
      <c r="D148" s="42"/>
      <c r="E148" s="43">
        <f>F148/1500</f>
        <v>133.33333333333334</v>
      </c>
      <c r="F148" s="43">
        <v>200000</v>
      </c>
      <c r="G148" s="73">
        <v>0</v>
      </c>
      <c r="H148" s="73">
        <v>0</v>
      </c>
      <c r="I148" s="73">
        <v>0</v>
      </c>
      <c r="J148" s="73">
        <v>0</v>
      </c>
      <c r="K148" s="73">
        <f>E148*30%</f>
        <v>40</v>
      </c>
      <c r="L148" s="73">
        <f>F148*30%</f>
        <v>60000</v>
      </c>
      <c r="M148" s="73">
        <v>0</v>
      </c>
      <c r="N148" s="73">
        <v>0</v>
      </c>
      <c r="O148" s="73">
        <f>E148*70%</f>
        <v>93.33333333333333</v>
      </c>
      <c r="P148" s="73">
        <f>F148*70%</f>
        <v>140000</v>
      </c>
      <c r="Q148" s="73">
        <v>186</v>
      </c>
      <c r="R148" s="73">
        <v>200297</v>
      </c>
      <c r="S148" s="43">
        <f t="shared" si="47"/>
        <v>186</v>
      </c>
      <c r="T148" s="43">
        <f t="shared" si="47"/>
        <v>200297</v>
      </c>
      <c r="U148" s="78"/>
      <c r="V148" s="78"/>
      <c r="W148" s="78"/>
      <c r="X148" s="78"/>
      <c r="Y148" s="78"/>
    </row>
    <row r="149" spans="1:25" s="64" customFormat="1" ht="30">
      <c r="A149" s="156"/>
      <c r="B149" s="150"/>
      <c r="C149" s="41" t="s">
        <v>248</v>
      </c>
      <c r="D149" s="42"/>
      <c r="E149" s="43">
        <f>F149/1500</f>
        <v>133.33333333333334</v>
      </c>
      <c r="F149" s="43">
        <v>200000</v>
      </c>
      <c r="G149" s="73">
        <v>0</v>
      </c>
      <c r="H149" s="73">
        <v>0</v>
      </c>
      <c r="I149" s="73">
        <v>0</v>
      </c>
      <c r="J149" s="73">
        <v>0</v>
      </c>
      <c r="K149" s="73">
        <f>E149*0%</f>
        <v>0</v>
      </c>
      <c r="L149" s="73">
        <f>F149*0%</f>
        <v>0</v>
      </c>
      <c r="M149" s="73">
        <v>0</v>
      </c>
      <c r="N149" s="73">
        <v>0</v>
      </c>
      <c r="O149" s="73">
        <f>E149*100%</f>
        <v>133.33333333333334</v>
      </c>
      <c r="P149" s="73">
        <f>F149*100%</f>
        <v>200000</v>
      </c>
      <c r="Q149" s="73">
        <v>229</v>
      </c>
      <c r="R149" s="73">
        <v>194684</v>
      </c>
      <c r="S149" s="43">
        <f t="shared" si="47"/>
        <v>229</v>
      </c>
      <c r="T149" s="43">
        <f t="shared" si="47"/>
        <v>194684</v>
      </c>
      <c r="U149" s="78"/>
      <c r="V149" s="78"/>
      <c r="W149" s="78"/>
      <c r="X149" s="78"/>
      <c r="Y149" s="78"/>
    </row>
    <row r="150" spans="1:25" s="64" customFormat="1" ht="15">
      <c r="A150" s="156"/>
      <c r="B150" s="150"/>
      <c r="C150" s="72"/>
      <c r="D150" s="83"/>
      <c r="E150" s="74"/>
      <c r="F150" s="63"/>
      <c r="G150" s="66"/>
      <c r="H150" s="81"/>
      <c r="I150" s="81"/>
      <c r="J150" s="81"/>
      <c r="K150" s="81"/>
      <c r="L150" s="81"/>
      <c r="M150" s="81"/>
      <c r="N150" s="81"/>
      <c r="O150" s="81"/>
      <c r="P150" s="81"/>
      <c r="Q150" s="86"/>
      <c r="R150" s="86"/>
      <c r="S150" s="75"/>
      <c r="T150" s="76"/>
      <c r="U150" s="81"/>
      <c r="V150" s="81"/>
      <c r="W150" s="81"/>
      <c r="X150" s="81"/>
      <c r="Y150" s="81"/>
    </row>
    <row r="151" spans="1:25" s="38" customFormat="1" ht="30">
      <c r="A151" s="156"/>
      <c r="B151" s="150"/>
      <c r="C151" s="60" t="s">
        <v>76</v>
      </c>
      <c r="D151" s="82"/>
      <c r="E151" s="32"/>
      <c r="F151" s="89"/>
      <c r="G151" s="73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32"/>
      <c r="T151" s="33"/>
      <c r="U151" s="78"/>
      <c r="V151" s="78"/>
      <c r="W151" s="78"/>
      <c r="X151" s="78"/>
      <c r="Y151" s="78"/>
    </row>
    <row r="152" spans="1:25" s="38" customFormat="1" ht="15.75">
      <c r="A152" s="156"/>
      <c r="B152" s="149"/>
      <c r="C152" s="53" t="s">
        <v>58</v>
      </c>
      <c r="D152" s="82"/>
      <c r="E152" s="32"/>
      <c r="F152" s="89"/>
      <c r="G152" s="73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32"/>
      <c r="T152" s="33"/>
      <c r="U152" s="78"/>
      <c r="V152" s="78"/>
      <c r="W152" s="78"/>
      <c r="X152" s="78"/>
      <c r="Y152" s="78"/>
    </row>
    <row r="153" spans="1:25" s="38" customFormat="1" ht="15.75">
      <c r="A153" s="156"/>
      <c r="B153" s="150"/>
      <c r="C153" s="61" t="s">
        <v>104</v>
      </c>
      <c r="D153" s="82"/>
      <c r="E153" s="73">
        <v>490</v>
      </c>
      <c r="F153" s="43">
        <v>569760</v>
      </c>
      <c r="G153" s="73">
        <v>0</v>
      </c>
      <c r="H153" s="73">
        <v>0</v>
      </c>
      <c r="I153" s="73">
        <v>0</v>
      </c>
      <c r="J153" s="73">
        <v>0</v>
      </c>
      <c r="K153" s="73">
        <f>E153*30%</f>
        <v>147</v>
      </c>
      <c r="L153" s="73">
        <f>F153*30%</f>
        <v>170928</v>
      </c>
      <c r="M153" s="78">
        <v>0</v>
      </c>
      <c r="N153" s="78">
        <v>0</v>
      </c>
      <c r="O153" s="73">
        <f>E153*70%</f>
        <v>343</v>
      </c>
      <c r="P153" s="73">
        <f>F153*70%</f>
        <v>398832</v>
      </c>
      <c r="Q153" s="73">
        <v>492</v>
      </c>
      <c r="R153" s="73">
        <v>378070</v>
      </c>
      <c r="S153" s="43">
        <f>Q153</f>
        <v>492</v>
      </c>
      <c r="T153" s="43">
        <f>R153</f>
        <v>378070</v>
      </c>
      <c r="U153" s="78"/>
      <c r="V153" s="78"/>
      <c r="W153" s="78"/>
      <c r="X153" s="78"/>
      <c r="Y153" s="78"/>
    </row>
    <row r="154" spans="1:25" s="38" customFormat="1" ht="45">
      <c r="A154" s="156"/>
      <c r="B154" s="150"/>
      <c r="C154" s="61" t="s">
        <v>116</v>
      </c>
      <c r="D154" s="82"/>
      <c r="E154" s="73">
        <v>240</v>
      </c>
      <c r="F154" s="43">
        <v>383295</v>
      </c>
      <c r="G154" s="73">
        <v>0</v>
      </c>
      <c r="H154" s="73">
        <v>0</v>
      </c>
      <c r="I154" s="73">
        <v>0</v>
      </c>
      <c r="J154" s="73">
        <v>0</v>
      </c>
      <c r="K154" s="73">
        <f>E154*30%</f>
        <v>72</v>
      </c>
      <c r="L154" s="73">
        <f>F154*30%</f>
        <v>114988.5</v>
      </c>
      <c r="M154" s="73">
        <v>0</v>
      </c>
      <c r="N154" s="73">
        <v>0</v>
      </c>
      <c r="O154" s="73">
        <f>E154*70%</f>
        <v>168</v>
      </c>
      <c r="P154" s="73">
        <f>F154*70%</f>
        <v>268306.5</v>
      </c>
      <c r="Q154" s="73">
        <v>243.9</v>
      </c>
      <c r="R154" s="43">
        <v>262540</v>
      </c>
      <c r="S154" s="43">
        <f>Q154</f>
        <v>243.9</v>
      </c>
      <c r="T154" s="43">
        <f>R154</f>
        <v>262540</v>
      </c>
      <c r="U154" s="78"/>
      <c r="V154" s="78"/>
      <c r="W154" s="78"/>
      <c r="X154" s="78"/>
      <c r="Y154" s="78"/>
    </row>
    <row r="155" spans="1:25" s="64" customFormat="1" ht="15" customHeight="1">
      <c r="A155" s="156"/>
      <c r="B155" s="150"/>
      <c r="C155" s="113"/>
      <c r="D155" s="83"/>
      <c r="E155" s="84">
        <f>SUM(E102:E154)</f>
        <v>4875.980666666667</v>
      </c>
      <c r="F155" s="84">
        <f>SUM(F102:F154)</f>
        <v>9541683</v>
      </c>
      <c r="G155" s="66"/>
      <c r="H155" s="66"/>
      <c r="I155" s="66"/>
      <c r="J155" s="66"/>
      <c r="K155" s="66"/>
      <c r="L155" s="66"/>
      <c r="M155" s="95"/>
      <c r="N155" s="96"/>
      <c r="O155" s="87"/>
      <c r="P155" s="88"/>
      <c r="Q155" s="84">
        <f>SUM(Q102:Q154)</f>
        <v>12267.9</v>
      </c>
      <c r="R155" s="84">
        <f>SUM(R102:R154)</f>
        <v>14515288</v>
      </c>
      <c r="S155" s="84">
        <f>SUM(S102:S154)</f>
        <v>10418.9</v>
      </c>
      <c r="T155" s="84">
        <f>SUM(T102:T154)</f>
        <v>14659624</v>
      </c>
      <c r="U155" s="81"/>
      <c r="V155" s="81"/>
      <c r="W155" s="81"/>
      <c r="X155" s="81"/>
      <c r="Y155" s="81"/>
    </row>
    <row r="156" spans="1:25" s="38" customFormat="1" ht="15">
      <c r="A156" s="156"/>
      <c r="B156" s="150"/>
      <c r="C156" s="59"/>
      <c r="D156" s="82"/>
      <c r="E156" s="73"/>
      <c r="F156" s="43"/>
      <c r="G156" s="73"/>
      <c r="H156" s="73"/>
      <c r="I156" s="73"/>
      <c r="J156" s="73"/>
      <c r="K156" s="73"/>
      <c r="L156" s="73"/>
      <c r="M156" s="78"/>
      <c r="N156" s="78"/>
      <c r="O156" s="73"/>
      <c r="P156" s="73"/>
      <c r="Q156" s="73"/>
      <c r="R156" s="43"/>
      <c r="S156" s="43"/>
      <c r="T156" s="43"/>
      <c r="U156" s="78"/>
      <c r="V156" s="78"/>
      <c r="W156" s="78"/>
      <c r="X156" s="78"/>
      <c r="Y156" s="78"/>
    </row>
    <row r="157" spans="1:25" s="38" customFormat="1" ht="15.75">
      <c r="A157" s="156"/>
      <c r="B157" s="150"/>
      <c r="C157" s="53" t="s">
        <v>62</v>
      </c>
      <c r="D157" s="82"/>
      <c r="E157" s="32"/>
      <c r="F157" s="89"/>
      <c r="G157" s="73"/>
      <c r="H157" s="78"/>
      <c r="I157" s="78"/>
      <c r="J157" s="78"/>
      <c r="K157" s="78"/>
      <c r="L157" s="78"/>
      <c r="M157" s="78"/>
      <c r="N157" s="78"/>
      <c r="O157" s="78"/>
      <c r="P157" s="78"/>
      <c r="Q157" s="66">
        <f>SUM(Q153:Q154)</f>
        <v>735.9</v>
      </c>
      <c r="R157" s="66">
        <f>SUM(R153:R154)</f>
        <v>640610</v>
      </c>
      <c r="S157" s="66">
        <f>SUM(S153:S154)</f>
        <v>735.9</v>
      </c>
      <c r="T157" s="66">
        <f>SUM(T153:T154)</f>
        <v>640610</v>
      </c>
      <c r="U157" s="78"/>
      <c r="V157" s="78"/>
      <c r="W157" s="78"/>
      <c r="X157" s="78"/>
      <c r="Y157" s="78"/>
    </row>
    <row r="158" spans="1:25" s="38" customFormat="1" ht="15.75">
      <c r="A158" s="156"/>
      <c r="B158" s="149"/>
      <c r="C158" s="53" t="s">
        <v>81</v>
      </c>
      <c r="D158" s="82"/>
      <c r="E158" s="32"/>
      <c r="F158" s="89"/>
      <c r="G158" s="73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32"/>
      <c r="T158" s="33"/>
      <c r="U158" s="78"/>
      <c r="V158" s="78"/>
      <c r="W158" s="78"/>
      <c r="X158" s="78"/>
      <c r="Y158" s="78"/>
    </row>
    <row r="159" spans="1:25" s="38" customFormat="1" ht="15">
      <c r="A159" s="156"/>
      <c r="B159" s="150"/>
      <c r="C159" s="45" t="s">
        <v>193</v>
      </c>
      <c r="D159" s="82"/>
      <c r="E159" s="43">
        <f>F159/3500</f>
        <v>171.42857142857142</v>
      </c>
      <c r="F159" s="43">
        <v>600000</v>
      </c>
      <c r="G159" s="73">
        <v>0</v>
      </c>
      <c r="H159" s="73">
        <v>0</v>
      </c>
      <c r="I159" s="73">
        <v>0</v>
      </c>
      <c r="J159" s="73">
        <v>0</v>
      </c>
      <c r="K159" s="73">
        <f aca="true" t="shared" si="48" ref="K159:L161">E159*0%</f>
        <v>0</v>
      </c>
      <c r="L159" s="73">
        <f t="shared" si="48"/>
        <v>0</v>
      </c>
      <c r="M159" s="73">
        <v>0</v>
      </c>
      <c r="N159" s="73">
        <v>0</v>
      </c>
      <c r="O159" s="73">
        <f aca="true" t="shared" si="49" ref="O159:P161">E159*100%</f>
        <v>171.42857142857142</v>
      </c>
      <c r="P159" s="73">
        <f t="shared" si="49"/>
        <v>600000</v>
      </c>
      <c r="Q159" s="73">
        <v>0</v>
      </c>
      <c r="R159" s="73">
        <v>266982</v>
      </c>
      <c r="S159" s="43">
        <f aca="true" t="shared" si="50" ref="S159:T166">Q159</f>
        <v>0</v>
      </c>
      <c r="T159" s="43">
        <f t="shared" si="50"/>
        <v>266982</v>
      </c>
      <c r="U159" s="78"/>
      <c r="V159" s="78"/>
      <c r="W159" s="78"/>
      <c r="X159" s="78"/>
      <c r="Y159" s="78"/>
    </row>
    <row r="160" spans="1:25" s="38" customFormat="1" ht="15">
      <c r="A160" s="156"/>
      <c r="B160" s="150"/>
      <c r="C160" s="45" t="s">
        <v>208</v>
      </c>
      <c r="D160" s="82"/>
      <c r="E160" s="43">
        <f>F160/3500</f>
        <v>371.42857142857144</v>
      </c>
      <c r="F160" s="43">
        <v>1300000</v>
      </c>
      <c r="G160" s="73">
        <v>0</v>
      </c>
      <c r="H160" s="73">
        <v>0</v>
      </c>
      <c r="I160" s="73">
        <v>0</v>
      </c>
      <c r="J160" s="73">
        <v>0</v>
      </c>
      <c r="K160" s="90">
        <f t="shared" si="48"/>
        <v>0</v>
      </c>
      <c r="L160" s="73">
        <f t="shared" si="48"/>
        <v>0</v>
      </c>
      <c r="M160" s="73">
        <v>0</v>
      </c>
      <c r="N160" s="73">
        <v>0</v>
      </c>
      <c r="O160" s="73">
        <f t="shared" si="49"/>
        <v>371.42857142857144</v>
      </c>
      <c r="P160" s="73">
        <f t="shared" si="49"/>
        <v>1300000</v>
      </c>
      <c r="Q160" s="73">
        <v>0</v>
      </c>
      <c r="R160" s="73">
        <v>663873</v>
      </c>
      <c r="S160" s="43">
        <f t="shared" si="50"/>
        <v>0</v>
      </c>
      <c r="T160" s="43">
        <f t="shared" si="50"/>
        <v>663873</v>
      </c>
      <c r="U160" s="78"/>
      <c r="V160" s="78"/>
      <c r="W160" s="78"/>
      <c r="X160" s="78"/>
      <c r="Y160" s="78"/>
    </row>
    <row r="161" spans="1:25" s="38" customFormat="1" ht="30">
      <c r="A161" s="156"/>
      <c r="B161" s="149"/>
      <c r="C161" s="45" t="s">
        <v>211</v>
      </c>
      <c r="D161" s="82"/>
      <c r="E161" s="43">
        <f>F161/3500</f>
        <v>285.7142857142857</v>
      </c>
      <c r="F161" s="43">
        <v>1000000</v>
      </c>
      <c r="G161" s="73">
        <v>0</v>
      </c>
      <c r="H161" s="73">
        <v>0</v>
      </c>
      <c r="I161" s="73">
        <v>0</v>
      </c>
      <c r="J161" s="73">
        <v>0</v>
      </c>
      <c r="K161" s="90">
        <f t="shared" si="48"/>
        <v>0</v>
      </c>
      <c r="L161" s="73">
        <f t="shared" si="48"/>
        <v>0</v>
      </c>
      <c r="M161" s="73">
        <v>0</v>
      </c>
      <c r="N161" s="73">
        <v>0</v>
      </c>
      <c r="O161" s="73">
        <f t="shared" si="49"/>
        <v>285.7142857142857</v>
      </c>
      <c r="P161" s="73">
        <f t="shared" si="49"/>
        <v>1000000</v>
      </c>
      <c r="Q161" s="73">
        <v>0</v>
      </c>
      <c r="R161" s="73">
        <v>451287</v>
      </c>
      <c r="S161" s="43">
        <f>Q161</f>
        <v>0</v>
      </c>
      <c r="T161" s="43">
        <f>R161</f>
        <v>451287</v>
      </c>
      <c r="U161" s="78"/>
      <c r="V161" s="78"/>
      <c r="W161" s="78"/>
      <c r="X161" s="78"/>
      <c r="Y161" s="78"/>
    </row>
    <row r="162" spans="1:25" s="38" customFormat="1" ht="15">
      <c r="A162" s="156"/>
      <c r="B162" s="150"/>
      <c r="C162" s="45" t="s">
        <v>215</v>
      </c>
      <c r="D162" s="82"/>
      <c r="E162" s="43">
        <f>F162/3500</f>
        <v>142.85714285714286</v>
      </c>
      <c r="F162" s="43">
        <v>500000</v>
      </c>
      <c r="G162" s="73">
        <v>0</v>
      </c>
      <c r="H162" s="73">
        <v>0</v>
      </c>
      <c r="I162" s="73">
        <v>0</v>
      </c>
      <c r="J162" s="73">
        <v>0</v>
      </c>
      <c r="K162" s="73">
        <f aca="true" t="shared" si="51" ref="K162:L166">E162*30%</f>
        <v>42.857142857142854</v>
      </c>
      <c r="L162" s="73">
        <f t="shared" si="51"/>
        <v>150000</v>
      </c>
      <c r="M162" s="73">
        <v>0</v>
      </c>
      <c r="N162" s="73">
        <v>0</v>
      </c>
      <c r="O162" s="73">
        <f aca="true" t="shared" si="52" ref="O162:P166">E162*70%</f>
        <v>100</v>
      </c>
      <c r="P162" s="73">
        <f t="shared" si="52"/>
        <v>350000</v>
      </c>
      <c r="Q162" s="73">
        <v>191</v>
      </c>
      <c r="R162" s="73">
        <v>638019</v>
      </c>
      <c r="S162" s="43">
        <f t="shared" si="50"/>
        <v>191</v>
      </c>
      <c r="T162" s="43">
        <f t="shared" si="50"/>
        <v>638019</v>
      </c>
      <c r="U162" s="78"/>
      <c r="V162" s="78"/>
      <c r="W162" s="78"/>
      <c r="X162" s="78"/>
      <c r="Y162" s="78"/>
    </row>
    <row r="163" spans="1:25" s="38" customFormat="1" ht="15">
      <c r="A163" s="156"/>
      <c r="B163" s="150"/>
      <c r="C163" s="45" t="s">
        <v>226</v>
      </c>
      <c r="D163" s="82"/>
      <c r="E163" s="43">
        <f>F163/3500</f>
        <v>142.85714285714286</v>
      </c>
      <c r="F163" s="43">
        <v>500000</v>
      </c>
      <c r="G163" s="73">
        <v>0</v>
      </c>
      <c r="H163" s="73">
        <v>0</v>
      </c>
      <c r="I163" s="73">
        <v>0</v>
      </c>
      <c r="J163" s="73">
        <v>0</v>
      </c>
      <c r="K163" s="73">
        <f>E163*0%</f>
        <v>0</v>
      </c>
      <c r="L163" s="73">
        <f>F163*0%</f>
        <v>0</v>
      </c>
      <c r="M163" s="73">
        <v>0</v>
      </c>
      <c r="N163" s="73">
        <v>0</v>
      </c>
      <c r="O163" s="73">
        <f>E163*100%</f>
        <v>142.85714285714286</v>
      </c>
      <c r="P163" s="73">
        <f>F163*100%</f>
        <v>500000</v>
      </c>
      <c r="Q163" s="73">
        <v>0</v>
      </c>
      <c r="R163" s="73">
        <v>340111</v>
      </c>
      <c r="S163" s="43">
        <f>Q163</f>
        <v>0</v>
      </c>
      <c r="T163" s="43">
        <f>R163</f>
        <v>340111</v>
      </c>
      <c r="U163" s="78"/>
      <c r="V163" s="78"/>
      <c r="W163" s="78"/>
      <c r="X163" s="78"/>
      <c r="Y163" s="78"/>
    </row>
    <row r="164" spans="1:25" s="38" customFormat="1" ht="30">
      <c r="A164" s="156"/>
      <c r="B164" s="150"/>
      <c r="C164" s="44" t="s">
        <v>240</v>
      </c>
      <c r="D164" s="42"/>
      <c r="E164" s="43">
        <f>F164/4500</f>
        <v>177.77777777777777</v>
      </c>
      <c r="F164" s="43">
        <v>800000</v>
      </c>
      <c r="G164" s="73">
        <v>0</v>
      </c>
      <c r="H164" s="73">
        <v>0</v>
      </c>
      <c r="I164" s="73">
        <v>0</v>
      </c>
      <c r="J164" s="73">
        <v>0</v>
      </c>
      <c r="K164" s="73">
        <f t="shared" si="51"/>
        <v>53.33333333333333</v>
      </c>
      <c r="L164" s="73">
        <f t="shared" si="51"/>
        <v>240000</v>
      </c>
      <c r="M164" s="73">
        <v>0</v>
      </c>
      <c r="N164" s="73">
        <v>0</v>
      </c>
      <c r="O164" s="73">
        <f t="shared" si="52"/>
        <v>124.44444444444443</v>
      </c>
      <c r="P164" s="73">
        <f t="shared" si="52"/>
        <v>560000</v>
      </c>
      <c r="Q164" s="73">
        <v>197</v>
      </c>
      <c r="R164" s="73">
        <v>338776</v>
      </c>
      <c r="S164" s="43">
        <f t="shared" si="50"/>
        <v>197</v>
      </c>
      <c r="T164" s="43">
        <f t="shared" si="50"/>
        <v>338776</v>
      </c>
      <c r="U164" s="78"/>
      <c r="V164" s="78"/>
      <c r="W164" s="78"/>
      <c r="X164" s="78"/>
      <c r="Y164" s="78"/>
    </row>
    <row r="165" spans="1:25" s="38" customFormat="1" ht="30">
      <c r="A165" s="156"/>
      <c r="B165" s="119"/>
      <c r="C165" s="44" t="s">
        <v>241</v>
      </c>
      <c r="D165" s="42"/>
      <c r="E165" s="43">
        <f>F165/4500</f>
        <v>111.11111111111111</v>
      </c>
      <c r="F165" s="43">
        <v>500000</v>
      </c>
      <c r="G165" s="73">
        <v>0</v>
      </c>
      <c r="H165" s="73">
        <v>0</v>
      </c>
      <c r="I165" s="73">
        <v>0</v>
      </c>
      <c r="J165" s="73">
        <v>0</v>
      </c>
      <c r="K165" s="73">
        <f>E165*0%</f>
        <v>0</v>
      </c>
      <c r="L165" s="73">
        <f>F165*0%</f>
        <v>0</v>
      </c>
      <c r="M165" s="73">
        <v>0</v>
      </c>
      <c r="N165" s="73">
        <v>0</v>
      </c>
      <c r="O165" s="73">
        <f>E165*100%</f>
        <v>111.11111111111111</v>
      </c>
      <c r="P165" s="73">
        <f>F165*100%</f>
        <v>500000</v>
      </c>
      <c r="Q165" s="73">
        <v>64</v>
      </c>
      <c r="R165" s="73">
        <v>310921</v>
      </c>
      <c r="S165" s="43">
        <f t="shared" si="50"/>
        <v>64</v>
      </c>
      <c r="T165" s="43">
        <f t="shared" si="50"/>
        <v>310921</v>
      </c>
      <c r="U165" s="78"/>
      <c r="V165" s="78"/>
      <c r="W165" s="78"/>
      <c r="X165" s="78"/>
      <c r="Y165" s="78"/>
    </row>
    <row r="166" spans="1:25" s="38" customFormat="1" ht="30">
      <c r="A166" s="156"/>
      <c r="B166" s="149"/>
      <c r="C166" s="44" t="s">
        <v>245</v>
      </c>
      <c r="D166" s="82"/>
      <c r="E166" s="43">
        <f>F166/3500</f>
        <v>257.14285714285717</v>
      </c>
      <c r="F166" s="43">
        <v>900000</v>
      </c>
      <c r="G166" s="73">
        <v>0</v>
      </c>
      <c r="H166" s="73">
        <v>0</v>
      </c>
      <c r="I166" s="73">
        <v>0</v>
      </c>
      <c r="J166" s="73">
        <v>0</v>
      </c>
      <c r="K166" s="73">
        <f t="shared" si="51"/>
        <v>77.14285714285715</v>
      </c>
      <c r="L166" s="73">
        <f t="shared" si="51"/>
        <v>270000</v>
      </c>
      <c r="M166" s="73">
        <v>0</v>
      </c>
      <c r="N166" s="73">
        <v>0</v>
      </c>
      <c r="O166" s="73">
        <f t="shared" si="52"/>
        <v>180</v>
      </c>
      <c r="P166" s="73">
        <f t="shared" si="52"/>
        <v>630000</v>
      </c>
      <c r="Q166" s="73">
        <v>312</v>
      </c>
      <c r="R166" s="73">
        <v>900000</v>
      </c>
      <c r="S166" s="43">
        <f t="shared" si="50"/>
        <v>312</v>
      </c>
      <c r="T166" s="43">
        <f t="shared" si="50"/>
        <v>900000</v>
      </c>
      <c r="U166" s="78"/>
      <c r="V166" s="78"/>
      <c r="W166" s="78"/>
      <c r="X166" s="78"/>
      <c r="Y166" s="78"/>
    </row>
    <row r="167" spans="1:25" s="38" customFormat="1" ht="60">
      <c r="A167" s="156"/>
      <c r="B167" s="150"/>
      <c r="C167" s="102" t="s">
        <v>99</v>
      </c>
      <c r="D167" s="82"/>
      <c r="E167" s="32"/>
      <c r="F167" s="89"/>
      <c r="G167" s="73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32"/>
      <c r="T167" s="33"/>
      <c r="U167" s="78"/>
      <c r="V167" s="78"/>
      <c r="W167" s="78"/>
      <c r="X167" s="78"/>
      <c r="Y167" s="78"/>
    </row>
    <row r="168" spans="1:25" s="38" customFormat="1" ht="15">
      <c r="A168" s="156"/>
      <c r="B168" s="150"/>
      <c r="C168" s="102" t="s">
        <v>81</v>
      </c>
      <c r="D168" s="82"/>
      <c r="E168" s="32"/>
      <c r="F168" s="89"/>
      <c r="G168" s="73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32"/>
      <c r="T168" s="33"/>
      <c r="U168" s="78"/>
      <c r="V168" s="78"/>
      <c r="W168" s="78"/>
      <c r="X168" s="78"/>
      <c r="Y168" s="78"/>
    </row>
    <row r="169" spans="1:25" s="38" customFormat="1" ht="30">
      <c r="A169" s="156"/>
      <c r="B169" s="149"/>
      <c r="C169" s="46" t="s">
        <v>260</v>
      </c>
      <c r="D169" s="42"/>
      <c r="E169" s="43">
        <f>F169/3500</f>
        <v>1432.0977142857143</v>
      </c>
      <c r="F169" s="43">
        <v>5012342</v>
      </c>
      <c r="G169" s="73">
        <v>0</v>
      </c>
      <c r="H169" s="73">
        <v>0</v>
      </c>
      <c r="I169" s="73">
        <v>0</v>
      </c>
      <c r="J169" s="73">
        <v>0</v>
      </c>
      <c r="K169" s="90">
        <f>E169*30%</f>
        <v>429.6293142857143</v>
      </c>
      <c r="L169" s="73">
        <f>F169*30%</f>
        <v>1503702.5999999999</v>
      </c>
      <c r="M169" s="73">
        <v>0</v>
      </c>
      <c r="N169" s="73">
        <v>0</v>
      </c>
      <c r="O169" s="73">
        <f>E169*70%</f>
        <v>1002.4684</v>
      </c>
      <c r="P169" s="73">
        <f>F169*70%</f>
        <v>3508639.4</v>
      </c>
      <c r="Q169" s="73">
        <v>727</v>
      </c>
      <c r="R169" s="73">
        <v>1384180</v>
      </c>
      <c r="S169" s="43">
        <f aca="true" t="shared" si="53" ref="S169:T171">Q169</f>
        <v>727</v>
      </c>
      <c r="T169" s="43">
        <f t="shared" si="53"/>
        <v>1384180</v>
      </c>
      <c r="U169" s="78"/>
      <c r="V169" s="78"/>
      <c r="W169" s="78"/>
      <c r="X169" s="78"/>
      <c r="Y169" s="135" t="s">
        <v>261</v>
      </c>
    </row>
    <row r="170" spans="1:25" s="38" customFormat="1" ht="30">
      <c r="A170" s="156"/>
      <c r="B170" s="150"/>
      <c r="C170" s="45" t="s">
        <v>262</v>
      </c>
      <c r="D170" s="82"/>
      <c r="E170" s="43">
        <f>F170/3500</f>
        <v>1430.5808571428572</v>
      </c>
      <c r="F170" s="43">
        <v>5007033</v>
      </c>
      <c r="G170" s="73">
        <v>0</v>
      </c>
      <c r="H170" s="73">
        <v>0</v>
      </c>
      <c r="I170" s="73">
        <v>0</v>
      </c>
      <c r="J170" s="73">
        <v>0</v>
      </c>
      <c r="K170" s="90">
        <f>E170*30%</f>
        <v>429.17425714285713</v>
      </c>
      <c r="L170" s="73">
        <f>F170*30%</f>
        <v>1502109.9</v>
      </c>
      <c r="M170" s="73">
        <v>0</v>
      </c>
      <c r="N170" s="73">
        <v>0</v>
      </c>
      <c r="O170" s="73">
        <f>E170*70%</f>
        <v>1001.4066</v>
      </c>
      <c r="P170" s="73">
        <f>F170*70%</f>
        <v>3504923.0999999996</v>
      </c>
      <c r="Q170" s="73">
        <v>663</v>
      </c>
      <c r="R170" s="73">
        <v>2884023</v>
      </c>
      <c r="S170" s="43">
        <f t="shared" si="53"/>
        <v>663</v>
      </c>
      <c r="T170" s="43">
        <f t="shared" si="53"/>
        <v>2884023</v>
      </c>
      <c r="U170" s="78"/>
      <c r="V170" s="78"/>
      <c r="W170" s="78"/>
      <c r="X170" s="78"/>
      <c r="Y170" s="135" t="s">
        <v>261</v>
      </c>
    </row>
    <row r="171" spans="1:25" s="38" customFormat="1" ht="30">
      <c r="A171" s="156"/>
      <c r="B171" s="150"/>
      <c r="C171" s="45" t="s">
        <v>264</v>
      </c>
      <c r="D171" s="82"/>
      <c r="E171" s="43">
        <f>F171/3500</f>
        <v>1431.248857142857</v>
      </c>
      <c r="F171" s="43">
        <v>5009371</v>
      </c>
      <c r="G171" s="73">
        <v>0</v>
      </c>
      <c r="H171" s="73">
        <v>0</v>
      </c>
      <c r="I171" s="73">
        <v>0</v>
      </c>
      <c r="J171" s="73">
        <v>0</v>
      </c>
      <c r="K171" s="90">
        <f>E171*0%</f>
        <v>0</v>
      </c>
      <c r="L171" s="73">
        <f>F171*0%</f>
        <v>0</v>
      </c>
      <c r="M171" s="73">
        <v>0</v>
      </c>
      <c r="N171" s="73">
        <v>0</v>
      </c>
      <c r="O171" s="73">
        <f>E171*100%</f>
        <v>1431.248857142857</v>
      </c>
      <c r="P171" s="73">
        <f>F171*100%</f>
        <v>5009371</v>
      </c>
      <c r="Q171" s="73">
        <v>924</v>
      </c>
      <c r="R171" s="73">
        <v>2279145</v>
      </c>
      <c r="S171" s="43">
        <f t="shared" si="53"/>
        <v>924</v>
      </c>
      <c r="T171" s="43">
        <f t="shared" si="53"/>
        <v>2279145</v>
      </c>
      <c r="U171" s="78"/>
      <c r="V171" s="78"/>
      <c r="W171" s="78"/>
      <c r="X171" s="78"/>
      <c r="Y171" s="135" t="s">
        <v>261</v>
      </c>
    </row>
    <row r="172" spans="1:25" s="38" customFormat="1" ht="15">
      <c r="A172" s="156"/>
      <c r="B172" s="150"/>
      <c r="C172" s="59"/>
      <c r="D172" s="82"/>
      <c r="E172" s="148">
        <f>SUM(E159:E171)</f>
        <v>5954.244888888888</v>
      </c>
      <c r="F172" s="148">
        <f>SUM(F159:F171)</f>
        <v>21128746</v>
      </c>
      <c r="G172" s="73"/>
      <c r="H172" s="78"/>
      <c r="I172" s="78"/>
      <c r="J172" s="78"/>
      <c r="K172" s="78"/>
      <c r="L172" s="78"/>
      <c r="M172" s="78"/>
      <c r="N172" s="78"/>
      <c r="O172" s="78"/>
      <c r="P172" s="78"/>
      <c r="Q172" s="148">
        <f>SUM(Q159:Q171)</f>
        <v>3078</v>
      </c>
      <c r="R172" s="148">
        <f>SUM(R159:R171)</f>
        <v>10457317</v>
      </c>
      <c r="S172" s="148">
        <f>SUM(S159:S171)</f>
        <v>3078</v>
      </c>
      <c r="T172" s="148">
        <f>SUM(T159:T171)</f>
        <v>10457317</v>
      </c>
      <c r="U172" s="78"/>
      <c r="V172" s="78"/>
      <c r="W172" s="78"/>
      <c r="X172" s="78"/>
      <c r="Y172" s="78"/>
    </row>
    <row r="173" spans="1:25" s="38" customFormat="1" ht="45">
      <c r="A173" s="156"/>
      <c r="B173" s="150"/>
      <c r="C173" s="113" t="s">
        <v>78</v>
      </c>
      <c r="D173" s="82"/>
      <c r="E173" s="32"/>
      <c r="F173" s="63"/>
      <c r="G173" s="73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32"/>
      <c r="T173" s="33"/>
      <c r="U173" s="78"/>
      <c r="V173" s="78"/>
      <c r="W173" s="78"/>
      <c r="X173" s="78"/>
      <c r="Y173" s="78"/>
    </row>
    <row r="174" spans="1:25" s="38" customFormat="1" ht="30">
      <c r="A174" s="156"/>
      <c r="B174" s="150"/>
      <c r="C174" s="113" t="s">
        <v>277</v>
      </c>
      <c r="D174" s="82"/>
      <c r="E174" s="32"/>
      <c r="F174" s="63"/>
      <c r="G174" s="73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32"/>
      <c r="T174" s="33"/>
      <c r="U174" s="78"/>
      <c r="V174" s="78"/>
      <c r="W174" s="78"/>
      <c r="X174" s="78"/>
      <c r="Y174" s="78"/>
    </row>
    <row r="175" spans="1:25" s="38" customFormat="1" ht="33">
      <c r="A175" s="156"/>
      <c r="B175" s="150"/>
      <c r="C175" s="98" t="s">
        <v>276</v>
      </c>
      <c r="D175" s="82"/>
      <c r="E175" s="73"/>
      <c r="F175" s="43">
        <v>8900000</v>
      </c>
      <c r="G175" s="73"/>
      <c r="H175" s="73"/>
      <c r="I175" s="73"/>
      <c r="J175" s="73"/>
      <c r="K175" s="73"/>
      <c r="L175" s="73"/>
      <c r="M175" s="78"/>
      <c r="N175" s="78"/>
      <c r="O175" s="73"/>
      <c r="P175" s="73"/>
      <c r="Q175" s="73"/>
      <c r="R175" s="73">
        <v>8854615</v>
      </c>
      <c r="S175" s="43"/>
      <c r="T175" s="43">
        <f>R175</f>
        <v>8854615</v>
      </c>
      <c r="U175" s="78"/>
      <c r="V175" s="78"/>
      <c r="W175" s="78"/>
      <c r="X175" s="78"/>
      <c r="Y175" s="78"/>
    </row>
    <row r="176" spans="1:25" s="38" customFormat="1" ht="15">
      <c r="A176" s="156"/>
      <c r="B176" s="150"/>
      <c r="C176" s="46"/>
      <c r="D176" s="82"/>
      <c r="E176" s="32"/>
      <c r="F176" s="63">
        <f>SUM(F175:F175)</f>
        <v>8900000</v>
      </c>
      <c r="G176" s="73"/>
      <c r="H176" s="78"/>
      <c r="I176" s="78"/>
      <c r="J176" s="78"/>
      <c r="K176" s="78"/>
      <c r="L176" s="78"/>
      <c r="M176" s="78"/>
      <c r="N176" s="78"/>
      <c r="O176" s="78"/>
      <c r="P176" s="78"/>
      <c r="Q176" s="63"/>
      <c r="R176" s="63">
        <f>SUM(R175:R175)</f>
        <v>8854615</v>
      </c>
      <c r="S176" s="63"/>
      <c r="T176" s="63">
        <f>SUM(T175:T175)</f>
        <v>8854615</v>
      </c>
      <c r="U176" s="78"/>
      <c r="V176" s="78"/>
      <c r="W176" s="78"/>
      <c r="X176" s="78"/>
      <c r="Y176" s="78"/>
    </row>
    <row r="177" spans="1:25" s="38" customFormat="1" ht="15">
      <c r="A177" s="156"/>
      <c r="B177" s="150"/>
      <c r="C177" s="46"/>
      <c r="D177" s="82"/>
      <c r="E177" s="32"/>
      <c r="F177" s="63"/>
      <c r="G177" s="73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32"/>
      <c r="T177" s="33"/>
      <c r="U177" s="78"/>
      <c r="V177" s="78"/>
      <c r="W177" s="78"/>
      <c r="X177" s="78"/>
      <c r="Y177" s="78"/>
    </row>
    <row r="178" spans="1:25" s="38" customFormat="1" ht="30">
      <c r="A178" s="156"/>
      <c r="B178" s="150"/>
      <c r="C178" s="60" t="s">
        <v>76</v>
      </c>
      <c r="D178" s="82"/>
      <c r="E178" s="32"/>
      <c r="F178" s="43">
        <v>14300000</v>
      </c>
      <c r="G178" s="73">
        <v>0</v>
      </c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32"/>
      <c r="T178" s="33"/>
      <c r="U178" s="78"/>
      <c r="V178" s="78"/>
      <c r="W178" s="78"/>
      <c r="X178" s="78"/>
      <c r="Y178" s="78"/>
    </row>
    <row r="179" spans="1:25" s="38" customFormat="1" ht="15.75" thickBot="1">
      <c r="A179" s="156"/>
      <c r="B179" s="150"/>
      <c r="C179" s="60" t="s">
        <v>82</v>
      </c>
      <c r="D179" s="82"/>
      <c r="E179" s="32"/>
      <c r="F179" s="89"/>
      <c r="G179" s="73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32"/>
      <c r="T179" s="33"/>
      <c r="U179" s="78"/>
      <c r="V179" s="78"/>
      <c r="W179" s="78"/>
      <c r="X179" s="78"/>
      <c r="Y179" s="78"/>
    </row>
    <row r="180" spans="1:25" s="38" customFormat="1" ht="30">
      <c r="A180" s="156"/>
      <c r="B180" s="150"/>
      <c r="C180" s="109" t="s">
        <v>100</v>
      </c>
      <c r="D180" s="82"/>
      <c r="E180" s="73">
        <v>210</v>
      </c>
      <c r="F180" s="89">
        <v>1289195</v>
      </c>
      <c r="G180" s="73">
        <v>0</v>
      </c>
      <c r="H180" s="73">
        <v>0</v>
      </c>
      <c r="I180" s="73">
        <v>0</v>
      </c>
      <c r="J180" s="73">
        <v>0</v>
      </c>
      <c r="K180" s="73">
        <f aca="true" t="shared" si="54" ref="K180:K199">E180*30%</f>
        <v>63</v>
      </c>
      <c r="L180" s="73">
        <f aca="true" t="shared" si="55" ref="L180:L199">F180*30%</f>
        <v>386758.5</v>
      </c>
      <c r="M180" s="73">
        <v>0</v>
      </c>
      <c r="N180" s="73">
        <v>0</v>
      </c>
      <c r="O180" s="73">
        <f aca="true" t="shared" si="56" ref="O180:P186">E180*70%</f>
        <v>147</v>
      </c>
      <c r="P180" s="73">
        <f t="shared" si="56"/>
        <v>902436.5</v>
      </c>
      <c r="Q180" s="73">
        <v>210</v>
      </c>
      <c r="R180" s="73">
        <v>707249</v>
      </c>
      <c r="S180" s="43">
        <f aca="true" t="shared" si="57" ref="S180:T182">Q180</f>
        <v>210</v>
      </c>
      <c r="T180" s="43">
        <f t="shared" si="57"/>
        <v>707249</v>
      </c>
      <c r="U180" s="78"/>
      <c r="V180" s="78"/>
      <c r="W180" s="78"/>
      <c r="X180" s="78"/>
      <c r="Y180" s="78"/>
    </row>
    <row r="181" spans="1:25" s="38" customFormat="1" ht="30">
      <c r="A181" s="156"/>
      <c r="B181" s="149"/>
      <c r="C181" s="61" t="s">
        <v>101</v>
      </c>
      <c r="D181" s="82"/>
      <c r="E181" s="73">
        <v>350</v>
      </c>
      <c r="F181" s="89">
        <v>2194327</v>
      </c>
      <c r="G181" s="73">
        <v>0</v>
      </c>
      <c r="H181" s="73">
        <v>0</v>
      </c>
      <c r="I181" s="73">
        <v>0</v>
      </c>
      <c r="J181" s="73">
        <v>0</v>
      </c>
      <c r="K181" s="73">
        <f t="shared" si="54"/>
        <v>105</v>
      </c>
      <c r="L181" s="73">
        <f t="shared" si="55"/>
        <v>658298.1</v>
      </c>
      <c r="M181" s="73">
        <v>0</v>
      </c>
      <c r="N181" s="73">
        <v>0</v>
      </c>
      <c r="O181" s="73">
        <f t="shared" si="56"/>
        <v>244.99999999999997</v>
      </c>
      <c r="P181" s="73">
        <f t="shared" si="56"/>
        <v>1536028.9</v>
      </c>
      <c r="Q181" s="73">
        <v>345</v>
      </c>
      <c r="R181" s="73">
        <v>1494260</v>
      </c>
      <c r="S181" s="43">
        <f t="shared" si="57"/>
        <v>345</v>
      </c>
      <c r="T181" s="43">
        <f t="shared" si="57"/>
        <v>1494260</v>
      </c>
      <c r="U181" s="78"/>
      <c r="V181" s="78"/>
      <c r="W181" s="78"/>
      <c r="X181" s="78"/>
      <c r="Y181" s="78"/>
    </row>
    <row r="182" spans="1:25" s="38" customFormat="1" ht="30">
      <c r="A182" s="156"/>
      <c r="B182" s="150"/>
      <c r="C182" s="61" t="s">
        <v>102</v>
      </c>
      <c r="D182" s="82"/>
      <c r="E182" s="128">
        <v>700</v>
      </c>
      <c r="F182" s="89">
        <v>629274</v>
      </c>
      <c r="G182" s="73">
        <v>0</v>
      </c>
      <c r="H182" s="73">
        <v>0</v>
      </c>
      <c r="I182" s="73">
        <v>0</v>
      </c>
      <c r="J182" s="73">
        <v>0</v>
      </c>
      <c r="K182" s="73">
        <f t="shared" si="54"/>
        <v>210</v>
      </c>
      <c r="L182" s="73">
        <f t="shared" si="55"/>
        <v>188782.19999999998</v>
      </c>
      <c r="M182" s="73">
        <v>0</v>
      </c>
      <c r="N182" s="73">
        <v>0</v>
      </c>
      <c r="O182" s="73">
        <f t="shared" si="56"/>
        <v>489.99999999999994</v>
      </c>
      <c r="P182" s="73">
        <f t="shared" si="56"/>
        <v>440491.8</v>
      </c>
      <c r="Q182" s="73">
        <v>0</v>
      </c>
      <c r="R182" s="73">
        <v>0</v>
      </c>
      <c r="S182" s="43">
        <f t="shared" si="57"/>
        <v>0</v>
      </c>
      <c r="T182" s="43">
        <f t="shared" si="57"/>
        <v>0</v>
      </c>
      <c r="U182" s="78"/>
      <c r="V182" s="78"/>
      <c r="W182" s="78"/>
      <c r="X182" s="78"/>
      <c r="Y182" s="78"/>
    </row>
    <row r="183" spans="1:25" s="38" customFormat="1" ht="30">
      <c r="A183" s="156"/>
      <c r="B183" s="150"/>
      <c r="C183" s="61" t="s">
        <v>103</v>
      </c>
      <c r="D183" s="82"/>
      <c r="E183" s="73">
        <v>375</v>
      </c>
      <c r="F183" s="89">
        <v>717226</v>
      </c>
      <c r="G183" s="73">
        <v>0</v>
      </c>
      <c r="H183" s="73">
        <v>0</v>
      </c>
      <c r="I183" s="73">
        <v>0</v>
      </c>
      <c r="J183" s="73">
        <v>0</v>
      </c>
      <c r="K183" s="73">
        <f t="shared" si="54"/>
        <v>112.5</v>
      </c>
      <c r="L183" s="73">
        <f t="shared" si="55"/>
        <v>215167.8</v>
      </c>
      <c r="M183" s="73">
        <v>0</v>
      </c>
      <c r="N183" s="73">
        <v>0</v>
      </c>
      <c r="O183" s="73">
        <f t="shared" si="56"/>
        <v>262.5</v>
      </c>
      <c r="P183" s="73">
        <f t="shared" si="56"/>
        <v>502058.19999999995</v>
      </c>
      <c r="Q183" s="73">
        <v>375</v>
      </c>
      <c r="R183" s="73">
        <v>532342</v>
      </c>
      <c r="S183" s="43">
        <f aca="true" t="shared" si="58" ref="S183:S190">Q183</f>
        <v>375</v>
      </c>
      <c r="T183" s="43">
        <f aca="true" t="shared" si="59" ref="T183:T190">R183</f>
        <v>532342</v>
      </c>
      <c r="U183" s="78"/>
      <c r="V183" s="78"/>
      <c r="W183" s="78"/>
      <c r="X183" s="78"/>
      <c r="Y183" s="78"/>
    </row>
    <row r="184" spans="1:25" s="38" customFormat="1" ht="15.75">
      <c r="A184" s="156"/>
      <c r="B184" s="150"/>
      <c r="C184" s="61" t="s">
        <v>105</v>
      </c>
      <c r="D184" s="82"/>
      <c r="E184" s="73">
        <v>180</v>
      </c>
      <c r="F184" s="89">
        <v>737395</v>
      </c>
      <c r="G184" s="73">
        <v>0</v>
      </c>
      <c r="H184" s="73">
        <v>0</v>
      </c>
      <c r="I184" s="73">
        <v>0</v>
      </c>
      <c r="J184" s="73">
        <v>0</v>
      </c>
      <c r="K184" s="73">
        <f t="shared" si="54"/>
        <v>54</v>
      </c>
      <c r="L184" s="73">
        <f t="shared" si="55"/>
        <v>221218.5</v>
      </c>
      <c r="M184" s="73">
        <v>0</v>
      </c>
      <c r="N184" s="73">
        <v>0</v>
      </c>
      <c r="O184" s="73">
        <f t="shared" si="56"/>
        <v>125.99999999999999</v>
      </c>
      <c r="P184" s="73">
        <f t="shared" si="56"/>
        <v>516176.49999999994</v>
      </c>
      <c r="Q184" s="73">
        <v>175</v>
      </c>
      <c r="R184" s="73">
        <v>484770</v>
      </c>
      <c r="S184" s="43">
        <f t="shared" si="58"/>
        <v>175</v>
      </c>
      <c r="T184" s="43">
        <f t="shared" si="59"/>
        <v>484770</v>
      </c>
      <c r="U184" s="78"/>
      <c r="V184" s="78"/>
      <c r="W184" s="78"/>
      <c r="X184" s="78"/>
      <c r="Y184" s="78"/>
    </row>
    <row r="185" spans="1:25" s="38" customFormat="1" ht="60">
      <c r="A185" s="156"/>
      <c r="B185" s="150"/>
      <c r="C185" s="61" t="s">
        <v>106</v>
      </c>
      <c r="D185" s="82"/>
      <c r="E185" s="73">
        <v>260</v>
      </c>
      <c r="F185" s="89">
        <v>566794</v>
      </c>
      <c r="G185" s="73">
        <v>0</v>
      </c>
      <c r="H185" s="73">
        <v>0</v>
      </c>
      <c r="I185" s="73">
        <v>0</v>
      </c>
      <c r="J185" s="73">
        <v>0</v>
      </c>
      <c r="K185" s="73">
        <f t="shared" si="54"/>
        <v>78</v>
      </c>
      <c r="L185" s="73">
        <f t="shared" si="55"/>
        <v>170038.19999999998</v>
      </c>
      <c r="M185" s="73">
        <v>0</v>
      </c>
      <c r="N185" s="73">
        <v>0</v>
      </c>
      <c r="O185" s="73">
        <f t="shared" si="56"/>
        <v>182</v>
      </c>
      <c r="P185" s="73">
        <f t="shared" si="56"/>
        <v>396755.8</v>
      </c>
      <c r="Q185" s="73">
        <v>256</v>
      </c>
      <c r="R185" s="73">
        <v>566794</v>
      </c>
      <c r="S185" s="43">
        <f t="shared" si="58"/>
        <v>256</v>
      </c>
      <c r="T185" s="43">
        <f t="shared" si="59"/>
        <v>566794</v>
      </c>
      <c r="U185" s="78"/>
      <c r="V185" s="78"/>
      <c r="W185" s="78"/>
      <c r="X185" s="78"/>
      <c r="Y185" s="78"/>
    </row>
    <row r="186" spans="1:25" s="38" customFormat="1" ht="45">
      <c r="A186" s="156"/>
      <c r="B186" s="150"/>
      <c r="C186" s="37" t="s">
        <v>107</v>
      </c>
      <c r="D186" s="82"/>
      <c r="E186" s="73">
        <v>940</v>
      </c>
      <c r="F186" s="89">
        <v>1392145</v>
      </c>
      <c r="G186" s="73">
        <v>0</v>
      </c>
      <c r="H186" s="73">
        <v>0</v>
      </c>
      <c r="I186" s="73">
        <v>0</v>
      </c>
      <c r="J186" s="73">
        <v>0</v>
      </c>
      <c r="K186" s="73">
        <f t="shared" si="54"/>
        <v>282</v>
      </c>
      <c r="L186" s="73">
        <f t="shared" si="55"/>
        <v>417643.5</v>
      </c>
      <c r="M186" s="73">
        <v>0</v>
      </c>
      <c r="N186" s="73">
        <v>0</v>
      </c>
      <c r="O186" s="73">
        <f t="shared" si="56"/>
        <v>658</v>
      </c>
      <c r="P186" s="73">
        <f t="shared" si="56"/>
        <v>974501.4999999999</v>
      </c>
      <c r="Q186" s="73">
        <v>942.8</v>
      </c>
      <c r="R186" s="73">
        <v>993058</v>
      </c>
      <c r="S186" s="43">
        <f t="shared" si="58"/>
        <v>942.8</v>
      </c>
      <c r="T186" s="43">
        <f t="shared" si="59"/>
        <v>993058</v>
      </c>
      <c r="U186" s="78"/>
      <c r="V186" s="78"/>
      <c r="W186" s="78"/>
      <c r="X186" s="78"/>
      <c r="Y186" s="78"/>
    </row>
    <row r="187" spans="1:25" s="38" customFormat="1" ht="60">
      <c r="A187" s="156"/>
      <c r="B187" s="150"/>
      <c r="C187" s="110" t="s">
        <v>108</v>
      </c>
      <c r="D187" s="82"/>
      <c r="E187" s="73">
        <v>315</v>
      </c>
      <c r="F187" s="89">
        <v>1340465</v>
      </c>
      <c r="G187" s="73">
        <v>0</v>
      </c>
      <c r="H187" s="73">
        <v>0</v>
      </c>
      <c r="I187" s="73">
        <v>0</v>
      </c>
      <c r="J187" s="73">
        <v>0</v>
      </c>
      <c r="K187" s="73">
        <f t="shared" si="54"/>
        <v>94.5</v>
      </c>
      <c r="L187" s="73">
        <f t="shared" si="55"/>
        <v>402139.5</v>
      </c>
      <c r="M187" s="73">
        <v>0</v>
      </c>
      <c r="N187" s="73">
        <v>0</v>
      </c>
      <c r="O187" s="73">
        <f>E187*30%</f>
        <v>94.5</v>
      </c>
      <c r="P187" s="73">
        <f>F187*30%</f>
        <v>402139.5</v>
      </c>
      <c r="Q187" s="73">
        <v>617.75</v>
      </c>
      <c r="R187" s="73">
        <v>921342</v>
      </c>
      <c r="S187" s="43">
        <f t="shared" si="58"/>
        <v>617.75</v>
      </c>
      <c r="T187" s="43">
        <f t="shared" si="59"/>
        <v>921342</v>
      </c>
      <c r="U187" s="78"/>
      <c r="V187" s="78"/>
      <c r="W187" s="78"/>
      <c r="X187" s="78"/>
      <c r="Y187" s="78"/>
    </row>
    <row r="188" spans="1:25" s="38" customFormat="1" ht="30">
      <c r="A188" s="156"/>
      <c r="B188" s="150"/>
      <c r="C188" s="110" t="s">
        <v>109</v>
      </c>
      <c r="D188" s="82"/>
      <c r="E188" s="73">
        <v>650</v>
      </c>
      <c r="F188" s="89">
        <v>1033783</v>
      </c>
      <c r="G188" s="73">
        <v>0</v>
      </c>
      <c r="H188" s="73">
        <v>0</v>
      </c>
      <c r="I188" s="73">
        <v>0</v>
      </c>
      <c r="J188" s="73">
        <v>0</v>
      </c>
      <c r="K188" s="73">
        <f t="shared" si="54"/>
        <v>195</v>
      </c>
      <c r="L188" s="73">
        <f t="shared" si="55"/>
        <v>310134.89999999997</v>
      </c>
      <c r="M188" s="73">
        <v>0</v>
      </c>
      <c r="N188" s="73">
        <v>0</v>
      </c>
      <c r="O188" s="73">
        <f aca="true" t="shared" si="60" ref="O188:O199">E188*70%</f>
        <v>454.99999999999994</v>
      </c>
      <c r="P188" s="73">
        <f aca="true" t="shared" si="61" ref="P188:P199">F188*70%</f>
        <v>723648.1</v>
      </c>
      <c r="Q188" s="73">
        <v>647.3</v>
      </c>
      <c r="R188" s="73">
        <v>668108</v>
      </c>
      <c r="S188" s="43">
        <f t="shared" si="58"/>
        <v>647.3</v>
      </c>
      <c r="T188" s="43">
        <f t="shared" si="59"/>
        <v>668108</v>
      </c>
      <c r="U188" s="78"/>
      <c r="V188" s="78"/>
      <c r="W188" s="78"/>
      <c r="X188" s="78"/>
      <c r="Y188" s="78"/>
    </row>
    <row r="189" spans="1:25" s="38" customFormat="1" ht="45">
      <c r="A189" s="156"/>
      <c r="B189" s="150"/>
      <c r="C189" s="110" t="s">
        <v>110</v>
      </c>
      <c r="D189" s="82"/>
      <c r="E189" s="73">
        <v>210</v>
      </c>
      <c r="F189" s="89">
        <v>491282</v>
      </c>
      <c r="G189" s="73">
        <v>0</v>
      </c>
      <c r="H189" s="73">
        <v>0</v>
      </c>
      <c r="I189" s="73">
        <v>0</v>
      </c>
      <c r="J189" s="73">
        <v>0</v>
      </c>
      <c r="K189" s="73">
        <f t="shared" si="54"/>
        <v>63</v>
      </c>
      <c r="L189" s="73">
        <f t="shared" si="55"/>
        <v>147384.6</v>
      </c>
      <c r="M189" s="73">
        <v>0</v>
      </c>
      <c r="N189" s="73">
        <v>0</v>
      </c>
      <c r="O189" s="73">
        <f t="shared" si="60"/>
        <v>147</v>
      </c>
      <c r="P189" s="73">
        <f t="shared" si="61"/>
        <v>343897.39999999997</v>
      </c>
      <c r="Q189" s="73">
        <v>211.4</v>
      </c>
      <c r="R189" s="73">
        <v>483661</v>
      </c>
      <c r="S189" s="43">
        <f t="shared" si="58"/>
        <v>211.4</v>
      </c>
      <c r="T189" s="43">
        <f t="shared" si="59"/>
        <v>483661</v>
      </c>
      <c r="U189" s="78"/>
      <c r="V189" s="78"/>
      <c r="W189" s="78"/>
      <c r="X189" s="78"/>
      <c r="Y189" s="78"/>
    </row>
    <row r="190" spans="1:25" s="38" customFormat="1" ht="45">
      <c r="A190" s="156"/>
      <c r="B190" s="150"/>
      <c r="C190" s="61" t="s">
        <v>111</v>
      </c>
      <c r="D190" s="82"/>
      <c r="E190" s="73">
        <v>270</v>
      </c>
      <c r="F190" s="89">
        <v>346631</v>
      </c>
      <c r="G190" s="73">
        <v>0</v>
      </c>
      <c r="H190" s="73">
        <v>0</v>
      </c>
      <c r="I190" s="73">
        <v>0</v>
      </c>
      <c r="J190" s="73">
        <v>0</v>
      </c>
      <c r="K190" s="73">
        <f t="shared" si="54"/>
        <v>81</v>
      </c>
      <c r="L190" s="73">
        <f t="shared" si="55"/>
        <v>103989.3</v>
      </c>
      <c r="M190" s="73">
        <v>0</v>
      </c>
      <c r="N190" s="73">
        <v>0</v>
      </c>
      <c r="O190" s="73">
        <f t="shared" si="60"/>
        <v>189</v>
      </c>
      <c r="P190" s="73">
        <f t="shared" si="61"/>
        <v>242641.69999999998</v>
      </c>
      <c r="Q190" s="73">
        <v>174</v>
      </c>
      <c r="R190" s="73">
        <v>340848</v>
      </c>
      <c r="S190" s="43">
        <f t="shared" si="58"/>
        <v>174</v>
      </c>
      <c r="T190" s="43">
        <f t="shared" si="59"/>
        <v>340848</v>
      </c>
      <c r="U190" s="78"/>
      <c r="V190" s="78"/>
      <c r="W190" s="78"/>
      <c r="X190" s="78"/>
      <c r="Y190" s="78"/>
    </row>
    <row r="191" spans="1:25" s="38" customFormat="1" ht="60">
      <c r="A191" s="156"/>
      <c r="B191" s="150"/>
      <c r="C191" s="61" t="s">
        <v>112</v>
      </c>
      <c r="D191" s="82"/>
      <c r="E191" s="73">
        <v>340</v>
      </c>
      <c r="F191" s="89">
        <v>867234</v>
      </c>
      <c r="G191" s="73">
        <v>0</v>
      </c>
      <c r="H191" s="73">
        <v>0</v>
      </c>
      <c r="I191" s="73">
        <v>0</v>
      </c>
      <c r="J191" s="73">
        <v>0</v>
      </c>
      <c r="K191" s="73">
        <f t="shared" si="54"/>
        <v>102</v>
      </c>
      <c r="L191" s="73">
        <f t="shared" si="55"/>
        <v>260170.19999999998</v>
      </c>
      <c r="M191" s="73">
        <v>0</v>
      </c>
      <c r="N191" s="73">
        <v>0</v>
      </c>
      <c r="O191" s="73">
        <f t="shared" si="60"/>
        <v>237.99999999999997</v>
      </c>
      <c r="P191" s="73">
        <f t="shared" si="61"/>
        <v>607063.7999999999</v>
      </c>
      <c r="Q191" s="73">
        <v>340</v>
      </c>
      <c r="R191" s="73">
        <v>603878</v>
      </c>
      <c r="S191" s="43">
        <f aca="true" t="shared" si="62" ref="S191:S205">Q191</f>
        <v>340</v>
      </c>
      <c r="T191" s="43">
        <f aca="true" t="shared" si="63" ref="T191:T205">R191</f>
        <v>603878</v>
      </c>
      <c r="U191" s="78"/>
      <c r="V191" s="78"/>
      <c r="W191" s="78"/>
      <c r="X191" s="78"/>
      <c r="Y191" s="78"/>
    </row>
    <row r="192" spans="1:25" s="38" customFormat="1" ht="30">
      <c r="A192" s="156"/>
      <c r="B192" s="150"/>
      <c r="C192" s="61" t="s">
        <v>113</v>
      </c>
      <c r="D192" s="82"/>
      <c r="E192" s="128">
        <v>90</v>
      </c>
      <c r="F192" s="89">
        <v>284661</v>
      </c>
      <c r="G192" s="73">
        <v>0</v>
      </c>
      <c r="H192" s="73">
        <v>0</v>
      </c>
      <c r="I192" s="73">
        <v>0</v>
      </c>
      <c r="J192" s="73">
        <v>0</v>
      </c>
      <c r="K192" s="73">
        <f t="shared" si="54"/>
        <v>27</v>
      </c>
      <c r="L192" s="73">
        <f t="shared" si="55"/>
        <v>85398.3</v>
      </c>
      <c r="M192" s="73">
        <v>0</v>
      </c>
      <c r="N192" s="73">
        <v>0</v>
      </c>
      <c r="O192" s="73">
        <f t="shared" si="60"/>
        <v>62.99999999999999</v>
      </c>
      <c r="P192" s="73">
        <f t="shared" si="61"/>
        <v>199262.69999999998</v>
      </c>
      <c r="Q192" s="73">
        <v>90</v>
      </c>
      <c r="R192" s="73">
        <v>279181</v>
      </c>
      <c r="S192" s="43">
        <f t="shared" si="62"/>
        <v>90</v>
      </c>
      <c r="T192" s="43">
        <f t="shared" si="63"/>
        <v>279181</v>
      </c>
      <c r="U192" s="78"/>
      <c r="V192" s="78"/>
      <c r="W192" s="78"/>
      <c r="X192" s="78"/>
      <c r="Y192" s="78"/>
    </row>
    <row r="193" spans="1:25" s="38" customFormat="1" ht="30">
      <c r="A193" s="156"/>
      <c r="B193" s="119"/>
      <c r="C193" s="61" t="s">
        <v>114</v>
      </c>
      <c r="D193" s="82"/>
      <c r="E193" s="73">
        <v>60</v>
      </c>
      <c r="F193" s="89">
        <v>215426</v>
      </c>
      <c r="G193" s="73">
        <v>0</v>
      </c>
      <c r="H193" s="73">
        <v>0</v>
      </c>
      <c r="I193" s="73">
        <v>0</v>
      </c>
      <c r="J193" s="73">
        <v>0</v>
      </c>
      <c r="K193" s="73">
        <f t="shared" si="54"/>
        <v>18</v>
      </c>
      <c r="L193" s="73">
        <f t="shared" si="55"/>
        <v>64627.799999999996</v>
      </c>
      <c r="M193" s="73">
        <v>0</v>
      </c>
      <c r="N193" s="73">
        <v>0</v>
      </c>
      <c r="O193" s="73">
        <f t="shared" si="60"/>
        <v>42</v>
      </c>
      <c r="P193" s="73">
        <f t="shared" si="61"/>
        <v>150798.19999999998</v>
      </c>
      <c r="Q193" s="73">
        <v>59.1</v>
      </c>
      <c r="R193" s="73">
        <v>211715</v>
      </c>
      <c r="S193" s="43">
        <f t="shared" si="62"/>
        <v>59.1</v>
      </c>
      <c r="T193" s="43">
        <f t="shared" si="63"/>
        <v>211715</v>
      </c>
      <c r="U193" s="78"/>
      <c r="V193" s="78"/>
      <c r="W193" s="78"/>
      <c r="X193" s="78"/>
      <c r="Y193" s="78"/>
    </row>
    <row r="194" spans="1:25" s="38" customFormat="1" ht="15.75">
      <c r="A194" s="156"/>
      <c r="B194" s="118"/>
      <c r="C194" s="61" t="s">
        <v>115</v>
      </c>
      <c r="D194" s="82"/>
      <c r="E194" s="73">
        <v>270</v>
      </c>
      <c r="F194" s="43">
        <v>795615</v>
      </c>
      <c r="G194" s="73">
        <v>0</v>
      </c>
      <c r="H194" s="73">
        <v>0</v>
      </c>
      <c r="I194" s="73">
        <v>0</v>
      </c>
      <c r="J194" s="73">
        <v>0</v>
      </c>
      <c r="K194" s="73">
        <f t="shared" si="54"/>
        <v>81</v>
      </c>
      <c r="L194" s="73">
        <f t="shared" si="55"/>
        <v>238684.5</v>
      </c>
      <c r="M194" s="73">
        <v>0</v>
      </c>
      <c r="N194" s="73">
        <v>0</v>
      </c>
      <c r="O194" s="73">
        <f t="shared" si="60"/>
        <v>189</v>
      </c>
      <c r="P194" s="73">
        <f t="shared" si="61"/>
        <v>556930.5</v>
      </c>
      <c r="Q194" s="73">
        <v>163</v>
      </c>
      <c r="R194" s="73">
        <v>512394</v>
      </c>
      <c r="S194" s="43">
        <f t="shared" si="62"/>
        <v>163</v>
      </c>
      <c r="T194" s="43">
        <f t="shared" si="63"/>
        <v>512394</v>
      </c>
      <c r="U194" s="78"/>
      <c r="V194" s="78"/>
      <c r="W194" s="78"/>
      <c r="X194" s="78"/>
      <c r="Y194" s="78"/>
    </row>
    <row r="195" spans="1:25" s="137" customFormat="1" ht="30">
      <c r="A195" s="156"/>
      <c r="B195" s="119"/>
      <c r="C195" s="61" t="s">
        <v>117</v>
      </c>
      <c r="D195" s="136"/>
      <c r="E195" s="128">
        <v>180</v>
      </c>
      <c r="F195" s="89">
        <v>907546</v>
      </c>
      <c r="G195" s="73">
        <v>0</v>
      </c>
      <c r="H195" s="73">
        <v>0</v>
      </c>
      <c r="I195" s="73">
        <v>0</v>
      </c>
      <c r="J195" s="73">
        <v>0</v>
      </c>
      <c r="K195" s="73">
        <f t="shared" si="54"/>
        <v>54</v>
      </c>
      <c r="L195" s="73">
        <f t="shared" si="55"/>
        <v>272263.8</v>
      </c>
      <c r="M195" s="73">
        <v>0</v>
      </c>
      <c r="N195" s="73">
        <v>0</v>
      </c>
      <c r="O195" s="73">
        <f t="shared" si="60"/>
        <v>125.99999999999999</v>
      </c>
      <c r="P195" s="73">
        <f t="shared" si="61"/>
        <v>635282.2</v>
      </c>
      <c r="Q195" s="73">
        <v>182</v>
      </c>
      <c r="R195" s="73">
        <v>26539</v>
      </c>
      <c r="S195" s="85">
        <f t="shared" si="62"/>
        <v>182</v>
      </c>
      <c r="T195" s="85">
        <f t="shared" si="63"/>
        <v>26539</v>
      </c>
      <c r="U195" s="78"/>
      <c r="V195" s="78"/>
      <c r="W195" s="78"/>
      <c r="X195" s="78"/>
      <c r="Y195" s="78"/>
    </row>
    <row r="196" spans="1:25" s="137" customFormat="1" ht="30">
      <c r="A196" s="156"/>
      <c r="B196" s="119"/>
      <c r="C196" s="61" t="s">
        <v>118</v>
      </c>
      <c r="D196" s="136"/>
      <c r="E196" s="128">
        <v>270</v>
      </c>
      <c r="F196" s="89">
        <v>1046022</v>
      </c>
      <c r="G196" s="73">
        <v>0</v>
      </c>
      <c r="H196" s="73">
        <v>0</v>
      </c>
      <c r="I196" s="73">
        <v>0</v>
      </c>
      <c r="J196" s="73">
        <v>0</v>
      </c>
      <c r="K196" s="73">
        <f t="shared" si="54"/>
        <v>81</v>
      </c>
      <c r="L196" s="73">
        <f t="shared" si="55"/>
        <v>313806.6</v>
      </c>
      <c r="M196" s="73">
        <v>0</v>
      </c>
      <c r="N196" s="73">
        <v>0</v>
      </c>
      <c r="O196" s="73">
        <f t="shared" si="60"/>
        <v>189</v>
      </c>
      <c r="P196" s="73">
        <f t="shared" si="61"/>
        <v>732215.3999999999</v>
      </c>
      <c r="Q196" s="73">
        <v>268</v>
      </c>
      <c r="R196" s="73">
        <v>711967</v>
      </c>
      <c r="S196" s="85">
        <f t="shared" si="62"/>
        <v>268</v>
      </c>
      <c r="T196" s="85">
        <f t="shared" si="63"/>
        <v>711967</v>
      </c>
      <c r="U196" s="78"/>
      <c r="V196" s="78"/>
      <c r="W196" s="78"/>
      <c r="X196" s="78"/>
      <c r="Y196" s="78"/>
    </row>
    <row r="197" spans="1:25" s="38" customFormat="1" ht="30">
      <c r="A197" s="156"/>
      <c r="B197" s="119"/>
      <c r="C197" s="61" t="s">
        <v>273</v>
      </c>
      <c r="D197" s="82"/>
      <c r="E197" s="128">
        <v>650</v>
      </c>
      <c r="F197" s="89">
        <v>1706975</v>
      </c>
      <c r="G197" s="73">
        <v>0</v>
      </c>
      <c r="H197" s="73">
        <v>0</v>
      </c>
      <c r="I197" s="73">
        <v>0</v>
      </c>
      <c r="J197" s="73">
        <v>0</v>
      </c>
      <c r="K197" s="73">
        <f t="shared" si="54"/>
        <v>195</v>
      </c>
      <c r="L197" s="73">
        <f t="shared" si="55"/>
        <v>512092.5</v>
      </c>
      <c r="M197" s="73">
        <v>0</v>
      </c>
      <c r="N197" s="73">
        <v>0</v>
      </c>
      <c r="O197" s="73">
        <f t="shared" si="60"/>
        <v>454.99999999999994</v>
      </c>
      <c r="P197" s="73">
        <f t="shared" si="61"/>
        <v>1194882.5</v>
      </c>
      <c r="Q197" s="73">
        <v>650</v>
      </c>
      <c r="R197" s="73">
        <v>1664857</v>
      </c>
      <c r="S197" s="85">
        <f t="shared" si="62"/>
        <v>650</v>
      </c>
      <c r="T197" s="85">
        <f t="shared" si="63"/>
        <v>1664857</v>
      </c>
      <c r="U197" s="78"/>
      <c r="V197" s="78"/>
      <c r="W197" s="78"/>
      <c r="X197" s="78"/>
      <c r="Y197" s="78"/>
    </row>
    <row r="198" spans="1:25" s="38" customFormat="1" ht="15.75">
      <c r="A198" s="156"/>
      <c r="B198" s="119"/>
      <c r="C198" s="37" t="s">
        <v>274</v>
      </c>
      <c r="D198" s="82"/>
      <c r="E198" s="128">
        <v>290</v>
      </c>
      <c r="F198" s="89">
        <v>1301362</v>
      </c>
      <c r="G198" s="73">
        <v>0</v>
      </c>
      <c r="H198" s="73">
        <v>0</v>
      </c>
      <c r="I198" s="73">
        <v>0</v>
      </c>
      <c r="J198" s="73">
        <v>0</v>
      </c>
      <c r="K198" s="73">
        <f t="shared" si="54"/>
        <v>87</v>
      </c>
      <c r="L198" s="73">
        <f t="shared" si="55"/>
        <v>390408.6</v>
      </c>
      <c r="M198" s="73">
        <v>0</v>
      </c>
      <c r="N198" s="73">
        <v>0</v>
      </c>
      <c r="O198" s="73">
        <f t="shared" si="60"/>
        <v>203</v>
      </c>
      <c r="P198" s="73">
        <f t="shared" si="61"/>
        <v>910953.3999999999</v>
      </c>
      <c r="Q198" s="73">
        <v>295</v>
      </c>
      <c r="R198" s="73">
        <v>477443</v>
      </c>
      <c r="S198" s="85">
        <f t="shared" si="62"/>
        <v>295</v>
      </c>
      <c r="T198" s="85">
        <f t="shared" si="63"/>
        <v>477443</v>
      </c>
      <c r="U198" s="78"/>
      <c r="V198" s="78"/>
      <c r="W198" s="78"/>
      <c r="X198" s="78"/>
      <c r="Y198" s="135" t="s">
        <v>261</v>
      </c>
    </row>
    <row r="199" spans="1:25" s="38" customFormat="1" ht="30">
      <c r="A199" s="156"/>
      <c r="B199" s="119"/>
      <c r="C199" s="110" t="s">
        <v>119</v>
      </c>
      <c r="D199" s="89"/>
      <c r="E199" s="73">
        <v>250</v>
      </c>
      <c r="F199" s="43">
        <v>586033</v>
      </c>
      <c r="G199" s="73">
        <v>0</v>
      </c>
      <c r="H199" s="73">
        <v>0</v>
      </c>
      <c r="I199" s="73">
        <v>0</v>
      </c>
      <c r="J199" s="73">
        <v>0</v>
      </c>
      <c r="K199" s="73">
        <f t="shared" si="54"/>
        <v>75</v>
      </c>
      <c r="L199" s="73">
        <f t="shared" si="55"/>
        <v>175809.9</v>
      </c>
      <c r="M199" s="73">
        <v>0</v>
      </c>
      <c r="N199" s="73">
        <v>0</v>
      </c>
      <c r="O199" s="73">
        <f t="shared" si="60"/>
        <v>175</v>
      </c>
      <c r="P199" s="73">
        <f t="shared" si="61"/>
        <v>410223.1</v>
      </c>
      <c r="Q199" s="73">
        <v>249.5</v>
      </c>
      <c r="R199" s="73">
        <v>477396</v>
      </c>
      <c r="S199" s="85">
        <f t="shared" si="62"/>
        <v>249.5</v>
      </c>
      <c r="T199" s="85">
        <f t="shared" si="63"/>
        <v>477396</v>
      </c>
      <c r="U199" s="78"/>
      <c r="V199" s="78"/>
      <c r="W199" s="78"/>
      <c r="X199" s="78"/>
      <c r="Y199" s="78"/>
    </row>
    <row r="200" spans="1:25" s="38" customFormat="1" ht="30">
      <c r="A200" s="156"/>
      <c r="B200" s="119"/>
      <c r="C200" s="61" t="s">
        <v>275</v>
      </c>
      <c r="D200" s="82"/>
      <c r="E200" s="128">
        <v>750</v>
      </c>
      <c r="F200" s="89">
        <v>1832350</v>
      </c>
      <c r="G200" s="73">
        <v>0</v>
      </c>
      <c r="H200" s="73">
        <v>0</v>
      </c>
      <c r="I200" s="73">
        <v>0</v>
      </c>
      <c r="J200" s="73">
        <v>0</v>
      </c>
      <c r="K200" s="73">
        <f>E200*0%</f>
        <v>0</v>
      </c>
      <c r="L200" s="73">
        <f>F200*0%</f>
        <v>0</v>
      </c>
      <c r="M200" s="73">
        <v>0</v>
      </c>
      <c r="N200" s="73">
        <v>0</v>
      </c>
      <c r="O200" s="73">
        <f>E200*100%</f>
        <v>750</v>
      </c>
      <c r="P200" s="73">
        <f>F200*100%</f>
        <v>1832350</v>
      </c>
      <c r="Q200" s="73">
        <v>0</v>
      </c>
      <c r="R200" s="73">
        <v>0</v>
      </c>
      <c r="S200" s="85">
        <f t="shared" si="62"/>
        <v>0</v>
      </c>
      <c r="T200" s="85">
        <f t="shared" si="63"/>
        <v>0</v>
      </c>
      <c r="U200" s="78"/>
      <c r="V200" s="78"/>
      <c r="W200" s="78"/>
      <c r="X200" s="78"/>
      <c r="Y200" s="78"/>
    </row>
    <row r="201" spans="1:25" s="38" customFormat="1" ht="15.75">
      <c r="A201" s="156"/>
      <c r="B201" s="119"/>
      <c r="C201" s="37" t="s">
        <v>120</v>
      </c>
      <c r="D201" s="82"/>
      <c r="E201" s="128">
        <v>425</v>
      </c>
      <c r="F201" s="89">
        <v>925246</v>
      </c>
      <c r="G201" s="73">
        <v>0</v>
      </c>
      <c r="H201" s="73">
        <v>0</v>
      </c>
      <c r="I201" s="73">
        <v>0</v>
      </c>
      <c r="J201" s="73">
        <v>0</v>
      </c>
      <c r="K201" s="73">
        <f aca="true" t="shared" si="64" ref="K201:L205">E201*30%</f>
        <v>127.5</v>
      </c>
      <c r="L201" s="73">
        <f t="shared" si="64"/>
        <v>277573.8</v>
      </c>
      <c r="M201" s="73">
        <v>0</v>
      </c>
      <c r="N201" s="73">
        <v>0</v>
      </c>
      <c r="O201" s="73">
        <f aca="true" t="shared" si="65" ref="O201:P205">E201*70%</f>
        <v>297.5</v>
      </c>
      <c r="P201" s="73">
        <f t="shared" si="65"/>
        <v>647672.2</v>
      </c>
      <c r="Q201" s="73">
        <v>426.6</v>
      </c>
      <c r="R201" s="73">
        <v>659373</v>
      </c>
      <c r="S201" s="85">
        <f t="shared" si="62"/>
        <v>426.6</v>
      </c>
      <c r="T201" s="85">
        <f t="shared" si="63"/>
        <v>659373</v>
      </c>
      <c r="U201" s="78"/>
      <c r="V201" s="78"/>
      <c r="W201" s="78"/>
      <c r="X201" s="78"/>
      <c r="Y201" s="78"/>
    </row>
    <row r="202" spans="1:25" s="38" customFormat="1" ht="30">
      <c r="A202" s="156"/>
      <c r="B202" s="119"/>
      <c r="C202" s="111" t="s">
        <v>121</v>
      </c>
      <c r="D202" s="82"/>
      <c r="E202" s="128">
        <v>560</v>
      </c>
      <c r="F202" s="89">
        <v>1099313</v>
      </c>
      <c r="G202" s="73">
        <v>0</v>
      </c>
      <c r="H202" s="73">
        <v>0</v>
      </c>
      <c r="I202" s="73">
        <v>0</v>
      </c>
      <c r="J202" s="73">
        <v>0</v>
      </c>
      <c r="K202" s="73">
        <f t="shared" si="64"/>
        <v>168</v>
      </c>
      <c r="L202" s="73">
        <f t="shared" si="64"/>
        <v>329793.89999999997</v>
      </c>
      <c r="M202" s="73">
        <v>0</v>
      </c>
      <c r="N202" s="73">
        <v>0</v>
      </c>
      <c r="O202" s="73">
        <f t="shared" si="65"/>
        <v>392</v>
      </c>
      <c r="P202" s="73">
        <f t="shared" si="65"/>
        <v>769519.1</v>
      </c>
      <c r="Q202" s="73">
        <v>561.5</v>
      </c>
      <c r="R202" s="73">
        <v>779856</v>
      </c>
      <c r="S202" s="85">
        <f t="shared" si="62"/>
        <v>561.5</v>
      </c>
      <c r="T202" s="85">
        <f t="shared" si="63"/>
        <v>779856</v>
      </c>
      <c r="U202" s="78"/>
      <c r="V202" s="78"/>
      <c r="W202" s="78"/>
      <c r="X202" s="78"/>
      <c r="Y202" s="78"/>
    </row>
    <row r="203" spans="1:25" s="38" customFormat="1" ht="15.75">
      <c r="A203" s="156"/>
      <c r="B203" s="119"/>
      <c r="C203" s="111" t="s">
        <v>122</v>
      </c>
      <c r="D203" s="89"/>
      <c r="E203" s="73">
        <v>440</v>
      </c>
      <c r="F203" s="43">
        <v>700225</v>
      </c>
      <c r="G203" s="73">
        <v>0</v>
      </c>
      <c r="H203" s="73">
        <v>0</v>
      </c>
      <c r="I203" s="73">
        <v>0</v>
      </c>
      <c r="J203" s="73">
        <v>0</v>
      </c>
      <c r="K203" s="73">
        <f t="shared" si="64"/>
        <v>132</v>
      </c>
      <c r="L203" s="73">
        <f t="shared" si="64"/>
        <v>210067.5</v>
      </c>
      <c r="M203" s="73">
        <v>0</v>
      </c>
      <c r="N203" s="73">
        <v>0</v>
      </c>
      <c r="O203" s="73">
        <f t="shared" si="65"/>
        <v>308</v>
      </c>
      <c r="P203" s="73">
        <f t="shared" si="65"/>
        <v>490157.49999999994</v>
      </c>
      <c r="Q203" s="73">
        <v>441</v>
      </c>
      <c r="R203" s="73">
        <v>503051</v>
      </c>
      <c r="S203" s="85">
        <f t="shared" si="62"/>
        <v>441</v>
      </c>
      <c r="T203" s="85">
        <f t="shared" si="63"/>
        <v>503051</v>
      </c>
      <c r="U203" s="78"/>
      <c r="V203" s="78"/>
      <c r="W203" s="78"/>
      <c r="X203" s="78"/>
      <c r="Y203" s="78"/>
    </row>
    <row r="204" spans="1:25" s="38" customFormat="1" ht="15.75">
      <c r="A204" s="156"/>
      <c r="B204" s="119"/>
      <c r="C204" s="111" t="s">
        <v>123</v>
      </c>
      <c r="D204" s="89"/>
      <c r="E204" s="73">
        <v>850</v>
      </c>
      <c r="F204" s="43">
        <v>1270020</v>
      </c>
      <c r="G204" s="73">
        <v>0</v>
      </c>
      <c r="H204" s="73">
        <v>0</v>
      </c>
      <c r="I204" s="73">
        <v>0</v>
      </c>
      <c r="J204" s="73">
        <v>0</v>
      </c>
      <c r="K204" s="73">
        <f t="shared" si="64"/>
        <v>255</v>
      </c>
      <c r="L204" s="73">
        <f t="shared" si="64"/>
        <v>381006</v>
      </c>
      <c r="M204" s="73">
        <v>0</v>
      </c>
      <c r="N204" s="73">
        <v>0</v>
      </c>
      <c r="O204" s="73">
        <f t="shared" si="65"/>
        <v>595</v>
      </c>
      <c r="P204" s="73">
        <f t="shared" si="65"/>
        <v>889014</v>
      </c>
      <c r="Q204" s="73">
        <v>848.4</v>
      </c>
      <c r="R204" s="73">
        <v>843901</v>
      </c>
      <c r="S204" s="85">
        <f t="shared" si="62"/>
        <v>848.4</v>
      </c>
      <c r="T204" s="85">
        <f t="shared" si="63"/>
        <v>843901</v>
      </c>
      <c r="U204" s="78"/>
      <c r="V204" s="78"/>
      <c r="W204" s="78"/>
      <c r="X204" s="78"/>
      <c r="Y204" s="78"/>
    </row>
    <row r="205" spans="1:25" s="38" customFormat="1" ht="15.75">
      <c r="A205" s="156"/>
      <c r="B205" s="119"/>
      <c r="C205" s="111" t="s">
        <v>124</v>
      </c>
      <c r="D205" s="91"/>
      <c r="E205" s="128">
        <v>1160</v>
      </c>
      <c r="F205" s="89">
        <v>1581423</v>
      </c>
      <c r="G205" s="73">
        <v>0</v>
      </c>
      <c r="H205" s="73">
        <v>0</v>
      </c>
      <c r="I205" s="73">
        <v>0</v>
      </c>
      <c r="J205" s="73">
        <v>0</v>
      </c>
      <c r="K205" s="73">
        <f t="shared" si="64"/>
        <v>348</v>
      </c>
      <c r="L205" s="73">
        <f t="shared" si="64"/>
        <v>474426.89999999997</v>
      </c>
      <c r="M205" s="73">
        <v>0</v>
      </c>
      <c r="N205" s="73">
        <v>0</v>
      </c>
      <c r="O205" s="73">
        <f t="shared" si="65"/>
        <v>812</v>
      </c>
      <c r="P205" s="73">
        <f t="shared" si="65"/>
        <v>1106996.0999999999</v>
      </c>
      <c r="Q205" s="73">
        <v>96.54</v>
      </c>
      <c r="R205" s="73">
        <v>417139</v>
      </c>
      <c r="S205" s="85">
        <f t="shared" si="62"/>
        <v>96.54</v>
      </c>
      <c r="T205" s="85">
        <f t="shared" si="63"/>
        <v>417139</v>
      </c>
      <c r="U205" s="78"/>
      <c r="V205" s="78"/>
      <c r="W205" s="78"/>
      <c r="X205" s="78"/>
      <c r="Y205" s="135" t="s">
        <v>261</v>
      </c>
    </row>
    <row r="206" spans="1:25" s="38" customFormat="1" ht="15.75">
      <c r="A206" s="156"/>
      <c r="B206" s="119"/>
      <c r="C206" s="111"/>
      <c r="D206" s="82"/>
      <c r="E206" s="84">
        <f>SUM(E180:E205)</f>
        <v>11045</v>
      </c>
      <c r="F206" s="84">
        <f>SUM(F180:F205)</f>
        <v>25857968</v>
      </c>
      <c r="G206" s="73"/>
      <c r="H206" s="73"/>
      <c r="I206" s="73"/>
      <c r="J206" s="73"/>
      <c r="K206" s="73"/>
      <c r="L206" s="73"/>
      <c r="M206" s="78"/>
      <c r="N206" s="78"/>
      <c r="O206" s="73"/>
      <c r="P206" s="73"/>
      <c r="Q206" s="84">
        <f>SUM(Q180:Q205)</f>
        <v>8624.890000000001</v>
      </c>
      <c r="R206" s="84">
        <f>SUM(R180:R205)</f>
        <v>15361122</v>
      </c>
      <c r="S206" s="84">
        <f>SUM(S180:S205)</f>
        <v>8624.890000000001</v>
      </c>
      <c r="T206" s="84">
        <f>SUM(T180:T205)</f>
        <v>15361122</v>
      </c>
      <c r="U206" s="78"/>
      <c r="V206" s="78"/>
      <c r="W206" s="78"/>
      <c r="X206" s="78"/>
      <c r="Y206" s="78"/>
    </row>
    <row r="207" spans="1:25" s="38" customFormat="1" ht="30">
      <c r="A207" s="156"/>
      <c r="B207" s="150"/>
      <c r="C207" s="60" t="s">
        <v>77</v>
      </c>
      <c r="D207" s="82"/>
      <c r="E207" s="32"/>
      <c r="F207" s="89"/>
      <c r="G207" s="73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32"/>
      <c r="T207" s="33"/>
      <c r="U207" s="78"/>
      <c r="V207" s="78"/>
      <c r="W207" s="78"/>
      <c r="X207" s="78"/>
      <c r="Y207" s="78"/>
    </row>
    <row r="208" spans="1:25" s="38" customFormat="1" ht="15">
      <c r="A208" s="156"/>
      <c r="B208" s="150"/>
      <c r="C208" s="60" t="s">
        <v>83</v>
      </c>
      <c r="D208" s="82"/>
      <c r="E208" s="32"/>
      <c r="F208" s="89"/>
      <c r="G208" s="73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32"/>
      <c r="T208" s="33"/>
      <c r="U208" s="78"/>
      <c r="V208" s="78"/>
      <c r="W208" s="78"/>
      <c r="X208" s="78"/>
      <c r="Y208" s="78"/>
    </row>
    <row r="209" spans="1:25" s="38" customFormat="1" ht="15.75">
      <c r="A209" s="156"/>
      <c r="B209" s="119"/>
      <c r="C209" s="53" t="s">
        <v>130</v>
      </c>
      <c r="D209" s="82"/>
      <c r="E209" s="32"/>
      <c r="F209" s="89"/>
      <c r="G209" s="73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32"/>
      <c r="T209" s="33"/>
      <c r="U209" s="78"/>
      <c r="V209" s="78"/>
      <c r="W209" s="78"/>
      <c r="X209" s="78"/>
      <c r="Y209" s="78"/>
    </row>
    <row r="210" spans="1:25" s="38" customFormat="1" ht="45">
      <c r="A210" s="156"/>
      <c r="B210" s="119"/>
      <c r="C210" s="41" t="s">
        <v>131</v>
      </c>
      <c r="D210" s="82"/>
      <c r="E210" s="73">
        <v>1</v>
      </c>
      <c r="F210" s="43">
        <v>200000</v>
      </c>
      <c r="G210" s="73">
        <v>0</v>
      </c>
      <c r="H210" s="73">
        <v>0</v>
      </c>
      <c r="I210" s="73">
        <v>0</v>
      </c>
      <c r="J210" s="73">
        <v>0</v>
      </c>
      <c r="K210" s="73">
        <f>E210*0%</f>
        <v>0</v>
      </c>
      <c r="L210" s="73">
        <f>F210*0%</f>
        <v>0</v>
      </c>
      <c r="M210" s="78"/>
      <c r="N210" s="78"/>
      <c r="O210" s="73">
        <f>E210*100%</f>
        <v>1</v>
      </c>
      <c r="P210" s="73">
        <f>F210*100%</f>
        <v>200000</v>
      </c>
      <c r="Q210" s="73">
        <v>0</v>
      </c>
      <c r="R210" s="73">
        <v>50000</v>
      </c>
      <c r="S210" s="85">
        <f>Q210</f>
        <v>0</v>
      </c>
      <c r="T210" s="85">
        <f>R210</f>
        <v>50000</v>
      </c>
      <c r="U210" s="78"/>
      <c r="V210" s="78"/>
      <c r="W210" s="78"/>
      <c r="X210" s="78"/>
      <c r="Y210" s="78"/>
    </row>
    <row r="211" spans="1:25" s="38" customFormat="1" ht="15.75">
      <c r="A211" s="156"/>
      <c r="B211" s="119"/>
      <c r="C211" s="111"/>
      <c r="D211" s="82"/>
      <c r="E211" s="73"/>
      <c r="F211" s="43"/>
      <c r="G211" s="73"/>
      <c r="H211" s="73"/>
      <c r="I211" s="73"/>
      <c r="J211" s="73"/>
      <c r="K211" s="73"/>
      <c r="L211" s="73"/>
      <c r="M211" s="78"/>
      <c r="N211" s="78"/>
      <c r="O211" s="73"/>
      <c r="P211" s="73"/>
      <c r="Q211" s="73"/>
      <c r="R211" s="73"/>
      <c r="S211" s="85"/>
      <c r="T211" s="85"/>
      <c r="U211" s="78"/>
      <c r="V211" s="78"/>
      <c r="W211" s="78"/>
      <c r="X211" s="78"/>
      <c r="Y211" s="78"/>
    </row>
    <row r="212" spans="1:25" s="38" customFormat="1" ht="15.75">
      <c r="A212" s="156"/>
      <c r="B212" s="150"/>
      <c r="C212" s="53" t="s">
        <v>72</v>
      </c>
      <c r="D212" s="82"/>
      <c r="E212" s="32"/>
      <c r="F212" s="89"/>
      <c r="G212" s="73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32"/>
      <c r="T212" s="33"/>
      <c r="U212" s="78"/>
      <c r="V212" s="78"/>
      <c r="W212" s="78"/>
      <c r="X212" s="78"/>
      <c r="Y212" s="78"/>
    </row>
    <row r="213" spans="1:25" s="38" customFormat="1" ht="45">
      <c r="A213" s="156"/>
      <c r="B213" s="150"/>
      <c r="C213" s="41" t="s">
        <v>142</v>
      </c>
      <c r="D213" s="42"/>
      <c r="E213" s="73">
        <v>1</v>
      </c>
      <c r="F213" s="43">
        <v>251935</v>
      </c>
      <c r="G213" s="73">
        <v>0</v>
      </c>
      <c r="H213" s="73">
        <v>0</v>
      </c>
      <c r="I213" s="73">
        <v>0</v>
      </c>
      <c r="J213" s="73">
        <v>0</v>
      </c>
      <c r="K213" s="73">
        <f>E213*0%</f>
        <v>0</v>
      </c>
      <c r="L213" s="73">
        <f>F213*0%</f>
        <v>0</v>
      </c>
      <c r="M213" s="73">
        <v>0</v>
      </c>
      <c r="N213" s="73">
        <v>0</v>
      </c>
      <c r="O213" s="73">
        <f>E213*100%</f>
        <v>1</v>
      </c>
      <c r="P213" s="73">
        <f>F213*100%</f>
        <v>251935</v>
      </c>
      <c r="Q213" s="73">
        <v>1</v>
      </c>
      <c r="R213" s="73">
        <v>251894</v>
      </c>
      <c r="S213" s="85">
        <f>Q213</f>
        <v>1</v>
      </c>
      <c r="T213" s="85">
        <f>R213</f>
        <v>251894</v>
      </c>
      <c r="U213" s="78"/>
      <c r="V213" s="78"/>
      <c r="W213" s="78"/>
      <c r="X213" s="78"/>
      <c r="Y213" s="78"/>
    </row>
    <row r="214" spans="1:25" s="38" customFormat="1" ht="15.75">
      <c r="A214" s="156"/>
      <c r="B214" s="150"/>
      <c r="C214" s="53" t="s">
        <v>150</v>
      </c>
      <c r="D214" s="42"/>
      <c r="E214" s="73"/>
      <c r="F214" s="4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85"/>
      <c r="T214" s="85"/>
      <c r="U214" s="78"/>
      <c r="V214" s="78"/>
      <c r="W214" s="78"/>
      <c r="X214" s="78"/>
      <c r="Y214" s="78"/>
    </row>
    <row r="215" spans="1:25" s="38" customFormat="1" ht="30">
      <c r="A215" s="156"/>
      <c r="B215" s="150"/>
      <c r="C215" s="41" t="s">
        <v>151</v>
      </c>
      <c r="D215" s="82"/>
      <c r="E215" s="73">
        <v>1</v>
      </c>
      <c r="F215" s="43">
        <v>150000</v>
      </c>
      <c r="G215" s="73">
        <v>0</v>
      </c>
      <c r="H215" s="73">
        <v>0</v>
      </c>
      <c r="I215" s="73">
        <v>0</v>
      </c>
      <c r="J215" s="73">
        <v>0</v>
      </c>
      <c r="K215" s="73">
        <f>E215*30%</f>
        <v>0.3</v>
      </c>
      <c r="L215" s="73">
        <f>F215*30%</f>
        <v>45000</v>
      </c>
      <c r="M215" s="73">
        <v>0</v>
      </c>
      <c r="N215" s="73">
        <v>0</v>
      </c>
      <c r="O215" s="73">
        <f>E215*100%</f>
        <v>1</v>
      </c>
      <c r="P215" s="73">
        <f>F215*100%</f>
        <v>150000</v>
      </c>
      <c r="Q215" s="73">
        <v>1</v>
      </c>
      <c r="R215" s="73">
        <v>139651</v>
      </c>
      <c r="S215" s="85">
        <f>Q215</f>
        <v>1</v>
      </c>
      <c r="T215" s="85">
        <f>R215</f>
        <v>139651</v>
      </c>
      <c r="U215" s="78"/>
      <c r="V215" s="78"/>
      <c r="W215" s="78"/>
      <c r="X215" s="78"/>
      <c r="Y215" s="78"/>
    </row>
    <row r="216" spans="1:25" s="38" customFormat="1" ht="15.75">
      <c r="A216" s="156"/>
      <c r="B216" s="149"/>
      <c r="C216" s="53" t="s">
        <v>75</v>
      </c>
      <c r="D216" s="82"/>
      <c r="E216" s="32"/>
      <c r="F216" s="89"/>
      <c r="G216" s="73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32"/>
      <c r="T216" s="33"/>
      <c r="U216" s="78"/>
      <c r="V216" s="78"/>
      <c r="W216" s="78"/>
      <c r="X216" s="78"/>
      <c r="Y216" s="78"/>
    </row>
    <row r="217" spans="1:25" s="38" customFormat="1" ht="60">
      <c r="A217" s="156"/>
      <c r="B217" s="150"/>
      <c r="C217" s="108" t="s">
        <v>155</v>
      </c>
      <c r="D217" s="42"/>
      <c r="E217" s="73">
        <v>1</v>
      </c>
      <c r="F217" s="43">
        <v>300000</v>
      </c>
      <c r="G217" s="73">
        <v>0</v>
      </c>
      <c r="H217" s="73">
        <v>0</v>
      </c>
      <c r="I217" s="73">
        <v>0</v>
      </c>
      <c r="J217" s="73">
        <v>0</v>
      </c>
      <c r="K217" s="73">
        <f aca="true" t="shared" si="66" ref="K217:L219">E217*30%</f>
        <v>0.3</v>
      </c>
      <c r="L217" s="73">
        <f t="shared" si="66"/>
        <v>90000</v>
      </c>
      <c r="M217" s="73">
        <v>0</v>
      </c>
      <c r="N217" s="73">
        <v>0</v>
      </c>
      <c r="O217" s="73">
        <f aca="true" t="shared" si="67" ref="O217:P219">E217*70%</f>
        <v>0.7</v>
      </c>
      <c r="P217" s="73">
        <f t="shared" si="67"/>
        <v>210000</v>
      </c>
      <c r="Q217" s="73">
        <v>1</v>
      </c>
      <c r="R217" s="73">
        <v>290175</v>
      </c>
      <c r="S217" s="85">
        <f aca="true" t="shared" si="68" ref="S217:T219">Q217</f>
        <v>1</v>
      </c>
      <c r="T217" s="85">
        <f t="shared" si="68"/>
        <v>290175</v>
      </c>
      <c r="U217" s="78"/>
      <c r="V217" s="78"/>
      <c r="W217" s="78"/>
      <c r="X217" s="78"/>
      <c r="Y217" s="78"/>
    </row>
    <row r="218" spans="1:25" s="38" customFormat="1" ht="15.75">
      <c r="A218" s="156"/>
      <c r="B218" s="150"/>
      <c r="C218" s="53" t="s">
        <v>65</v>
      </c>
      <c r="D218" s="42"/>
      <c r="E218" s="73"/>
      <c r="F218" s="4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85"/>
      <c r="T218" s="85"/>
      <c r="U218" s="78"/>
      <c r="V218" s="78"/>
      <c r="W218" s="78"/>
      <c r="X218" s="78"/>
      <c r="Y218" s="78"/>
    </row>
    <row r="219" spans="1:25" s="38" customFormat="1" ht="45">
      <c r="A219" s="156"/>
      <c r="B219" s="150"/>
      <c r="C219" s="41" t="s">
        <v>164</v>
      </c>
      <c r="D219" s="42"/>
      <c r="E219" s="73">
        <v>1</v>
      </c>
      <c r="F219" s="43">
        <v>100000</v>
      </c>
      <c r="G219" s="73">
        <v>0</v>
      </c>
      <c r="H219" s="73">
        <v>0</v>
      </c>
      <c r="I219" s="73">
        <v>0</v>
      </c>
      <c r="J219" s="73">
        <v>0</v>
      </c>
      <c r="K219" s="73">
        <f t="shared" si="66"/>
        <v>0.3</v>
      </c>
      <c r="L219" s="73">
        <f t="shared" si="66"/>
        <v>30000</v>
      </c>
      <c r="M219" s="73">
        <v>0</v>
      </c>
      <c r="N219" s="73">
        <v>0</v>
      </c>
      <c r="O219" s="73">
        <f t="shared" si="67"/>
        <v>0.7</v>
      </c>
      <c r="P219" s="73">
        <f t="shared" si="67"/>
        <v>70000</v>
      </c>
      <c r="Q219" s="73">
        <v>1</v>
      </c>
      <c r="R219" s="73">
        <v>90361</v>
      </c>
      <c r="S219" s="85">
        <f t="shared" si="68"/>
        <v>1</v>
      </c>
      <c r="T219" s="85">
        <f t="shared" si="68"/>
        <v>90361</v>
      </c>
      <c r="U219" s="78"/>
      <c r="V219" s="78"/>
      <c r="W219" s="78"/>
      <c r="X219" s="78"/>
      <c r="Y219" s="78"/>
    </row>
    <row r="220" spans="1:25" s="38" customFormat="1" ht="15.75">
      <c r="A220" s="156"/>
      <c r="B220" s="149"/>
      <c r="C220" s="53" t="s">
        <v>66</v>
      </c>
      <c r="D220" s="82"/>
      <c r="E220" s="32"/>
      <c r="F220" s="89"/>
      <c r="G220" s="73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32"/>
      <c r="T220" s="33"/>
      <c r="U220" s="78"/>
      <c r="V220" s="78"/>
      <c r="W220" s="78"/>
      <c r="X220" s="78"/>
      <c r="Y220" s="78"/>
    </row>
    <row r="221" spans="1:25" s="38" customFormat="1" ht="30">
      <c r="A221" s="156"/>
      <c r="B221" s="150"/>
      <c r="C221" s="41" t="s">
        <v>168</v>
      </c>
      <c r="D221" s="42"/>
      <c r="E221" s="43">
        <v>1</v>
      </c>
      <c r="F221" s="43">
        <v>250000</v>
      </c>
      <c r="G221" s="73">
        <v>0</v>
      </c>
      <c r="H221" s="73">
        <v>0</v>
      </c>
      <c r="I221" s="73">
        <v>0</v>
      </c>
      <c r="J221" s="73">
        <v>0</v>
      </c>
      <c r="K221" s="73">
        <f>E221*0%</f>
        <v>0</v>
      </c>
      <c r="L221" s="73">
        <f>F221*0%</f>
        <v>0</v>
      </c>
      <c r="M221" s="73">
        <v>0</v>
      </c>
      <c r="N221" s="73">
        <v>0</v>
      </c>
      <c r="O221" s="73">
        <f>E221*100%</f>
        <v>1</v>
      </c>
      <c r="P221" s="73">
        <f>F221*100%</f>
        <v>250000</v>
      </c>
      <c r="Q221" s="73">
        <v>0</v>
      </c>
      <c r="R221" s="73">
        <v>60921</v>
      </c>
      <c r="S221" s="85">
        <f aca="true" t="shared" si="69" ref="S221:T223">Q221</f>
        <v>0</v>
      </c>
      <c r="T221" s="85">
        <f t="shared" si="69"/>
        <v>60921</v>
      </c>
      <c r="U221" s="78"/>
      <c r="V221" s="78"/>
      <c r="W221" s="78"/>
      <c r="X221" s="78"/>
      <c r="Y221" s="78"/>
    </row>
    <row r="222" spans="1:25" s="38" customFormat="1" ht="15.75">
      <c r="A222" s="156"/>
      <c r="B222" s="119"/>
      <c r="C222" s="53" t="s">
        <v>68</v>
      </c>
      <c r="D222" s="42"/>
      <c r="E222" s="43"/>
      <c r="F222" s="4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85"/>
      <c r="T222" s="85"/>
      <c r="U222" s="78"/>
      <c r="V222" s="78"/>
      <c r="W222" s="78"/>
      <c r="X222" s="78"/>
      <c r="Y222" s="78"/>
    </row>
    <row r="223" spans="1:25" s="38" customFormat="1" ht="45">
      <c r="A223" s="156"/>
      <c r="B223" s="118"/>
      <c r="C223" s="58" t="s">
        <v>170</v>
      </c>
      <c r="D223" s="82"/>
      <c r="E223" s="73">
        <v>1</v>
      </c>
      <c r="F223" s="43">
        <v>100000</v>
      </c>
      <c r="G223" s="73">
        <v>0</v>
      </c>
      <c r="H223" s="73">
        <v>0</v>
      </c>
      <c r="I223" s="73">
        <v>0</v>
      </c>
      <c r="J223" s="73">
        <v>0</v>
      </c>
      <c r="K223" s="73">
        <f>E223*30%</f>
        <v>0.3</v>
      </c>
      <c r="L223" s="73">
        <f>F223*30%</f>
        <v>30000</v>
      </c>
      <c r="M223" s="73">
        <v>0</v>
      </c>
      <c r="N223" s="73">
        <v>0</v>
      </c>
      <c r="O223" s="73">
        <f>E223*70%</f>
        <v>0.7</v>
      </c>
      <c r="P223" s="73">
        <f>F223*70%</f>
        <v>70000</v>
      </c>
      <c r="Q223" s="73">
        <v>1</v>
      </c>
      <c r="R223" s="73">
        <v>100000</v>
      </c>
      <c r="S223" s="85">
        <f t="shared" si="69"/>
        <v>1</v>
      </c>
      <c r="T223" s="85">
        <f t="shared" si="69"/>
        <v>100000</v>
      </c>
      <c r="U223" s="78"/>
      <c r="V223" s="78"/>
      <c r="W223" s="78"/>
      <c r="X223" s="78"/>
      <c r="Y223" s="78"/>
    </row>
    <row r="224" spans="1:25" s="38" customFormat="1" ht="15.75">
      <c r="A224" s="156"/>
      <c r="B224" s="150"/>
      <c r="C224" s="112"/>
      <c r="D224" s="82"/>
      <c r="E224" s="75">
        <f>SUM(E210:E223)</f>
        <v>7</v>
      </c>
      <c r="F224" s="75">
        <f>SUM(F210:F223)</f>
        <v>1351935</v>
      </c>
      <c r="G224" s="75">
        <f>SUM(G210:G223)</f>
        <v>0</v>
      </c>
      <c r="H224" s="78"/>
      <c r="I224" s="78"/>
      <c r="J224" s="78"/>
      <c r="K224" s="78"/>
      <c r="L224" s="78"/>
      <c r="M224" s="78"/>
      <c r="N224" s="78"/>
      <c r="O224" s="78"/>
      <c r="P224" s="78"/>
      <c r="Q224" s="75">
        <f>SUM(Q210:Q223)</f>
        <v>5</v>
      </c>
      <c r="R224" s="75">
        <f>SUM(R210:R223)</f>
        <v>983002</v>
      </c>
      <c r="S224" s="75">
        <f>SUM(S210:S223)</f>
        <v>5</v>
      </c>
      <c r="T224" s="75">
        <f>SUM(T210:T223)</f>
        <v>983002</v>
      </c>
      <c r="U224" s="78"/>
      <c r="V224" s="78"/>
      <c r="W224" s="78"/>
      <c r="X224" s="78"/>
      <c r="Y224" s="78"/>
    </row>
    <row r="225" spans="1:25" s="38" customFormat="1" ht="15">
      <c r="A225" s="156"/>
      <c r="B225" s="150"/>
      <c r="C225" s="60" t="s">
        <v>62</v>
      </c>
      <c r="D225" s="82"/>
      <c r="E225" s="32"/>
      <c r="F225" s="89"/>
      <c r="G225" s="73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32"/>
      <c r="T225" s="33"/>
      <c r="U225" s="78"/>
      <c r="V225" s="78"/>
      <c r="W225" s="78"/>
      <c r="X225" s="78"/>
      <c r="Y225" s="78"/>
    </row>
    <row r="226" spans="1:25" s="38" customFormat="1" ht="15">
      <c r="A226" s="156"/>
      <c r="B226" s="150"/>
      <c r="C226" s="60" t="s">
        <v>84</v>
      </c>
      <c r="D226" s="82"/>
      <c r="E226" s="32"/>
      <c r="F226" s="89"/>
      <c r="G226" s="73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32"/>
      <c r="T226" s="33"/>
      <c r="U226" s="78"/>
      <c r="V226" s="78"/>
      <c r="W226" s="78"/>
      <c r="X226" s="78"/>
      <c r="Y226" s="78"/>
    </row>
    <row r="227" spans="1:25" s="38" customFormat="1" ht="30">
      <c r="A227" s="156"/>
      <c r="B227" s="118"/>
      <c r="C227" s="46" t="s">
        <v>251</v>
      </c>
      <c r="D227" s="42"/>
      <c r="E227" s="73">
        <v>1</v>
      </c>
      <c r="F227" s="43">
        <v>500000</v>
      </c>
      <c r="G227" s="73">
        <v>0</v>
      </c>
      <c r="H227" s="73">
        <v>0</v>
      </c>
      <c r="I227" s="73">
        <v>0</v>
      </c>
      <c r="J227" s="73">
        <v>0</v>
      </c>
      <c r="K227" s="73">
        <f>E227*30%</f>
        <v>0.3</v>
      </c>
      <c r="L227" s="73">
        <f>F227*30%</f>
        <v>150000</v>
      </c>
      <c r="M227" s="73">
        <v>0</v>
      </c>
      <c r="N227" s="73">
        <v>0</v>
      </c>
      <c r="O227" s="73">
        <f>E227*70%</f>
        <v>0.7</v>
      </c>
      <c r="P227" s="73">
        <f>F227*70%</f>
        <v>350000</v>
      </c>
      <c r="Q227" s="73">
        <v>0</v>
      </c>
      <c r="R227" s="73">
        <v>127551</v>
      </c>
      <c r="S227" s="85">
        <f>Q227</f>
        <v>0</v>
      </c>
      <c r="T227" s="85">
        <f>R227</f>
        <v>127551</v>
      </c>
      <c r="U227" s="78"/>
      <c r="V227" s="78"/>
      <c r="W227" s="78"/>
      <c r="X227" s="78"/>
      <c r="Y227" s="78"/>
    </row>
    <row r="228" spans="1:25" s="38" customFormat="1" ht="15">
      <c r="A228" s="156"/>
      <c r="B228" s="150"/>
      <c r="C228" s="46"/>
      <c r="D228" s="82"/>
      <c r="E228" s="66">
        <f>SUM(E227:E227)</f>
        <v>1</v>
      </c>
      <c r="F228" s="66">
        <f>SUM(F227:F227)</f>
        <v>500000</v>
      </c>
      <c r="G228" s="66">
        <f>SUM(G227:G227)</f>
        <v>0</v>
      </c>
      <c r="H228" s="78"/>
      <c r="I228" s="78"/>
      <c r="J228" s="78"/>
      <c r="K228" s="78"/>
      <c r="L228" s="78"/>
      <c r="M228" s="78"/>
      <c r="N228" s="78"/>
      <c r="O228" s="78"/>
      <c r="P228" s="78"/>
      <c r="Q228" s="66">
        <f>SUM(Q227:Q227)</f>
        <v>0</v>
      </c>
      <c r="R228" s="66">
        <f>SUM(R227:R227)</f>
        <v>127551</v>
      </c>
      <c r="S228" s="66">
        <f>SUM(S227:S227)</f>
        <v>0</v>
      </c>
      <c r="T228" s="66">
        <f>SUM(T227:T227)</f>
        <v>127551</v>
      </c>
      <c r="U228" s="78"/>
      <c r="V228" s="78"/>
      <c r="W228" s="78"/>
      <c r="X228" s="78"/>
      <c r="Y228" s="78"/>
    </row>
    <row r="229" spans="1:25" s="38" customFormat="1" ht="60">
      <c r="A229" s="156"/>
      <c r="B229" s="150"/>
      <c r="C229" s="102" t="s">
        <v>99</v>
      </c>
      <c r="D229" s="82"/>
      <c r="E229" s="32"/>
      <c r="F229" s="89"/>
      <c r="G229" s="73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32"/>
      <c r="T229" s="33"/>
      <c r="U229" s="78"/>
      <c r="V229" s="78"/>
      <c r="W229" s="78"/>
      <c r="X229" s="78"/>
      <c r="Y229" s="78"/>
    </row>
    <row r="230" spans="1:25" s="38" customFormat="1" ht="15">
      <c r="A230" s="156"/>
      <c r="B230" s="150"/>
      <c r="C230" s="60" t="s">
        <v>84</v>
      </c>
      <c r="D230" s="82"/>
      <c r="E230" s="32"/>
      <c r="F230" s="89"/>
      <c r="G230" s="73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32"/>
      <c r="T230" s="33"/>
      <c r="U230" s="78"/>
      <c r="V230" s="78"/>
      <c r="W230" s="78"/>
      <c r="X230" s="78"/>
      <c r="Y230" s="78"/>
    </row>
    <row r="231" spans="1:25" s="38" customFormat="1" ht="30">
      <c r="A231" s="156"/>
      <c r="B231" s="119"/>
      <c r="C231" s="44" t="s">
        <v>267</v>
      </c>
      <c r="D231" s="82"/>
      <c r="E231" s="73">
        <v>1</v>
      </c>
      <c r="F231" s="43">
        <v>5471766</v>
      </c>
      <c r="G231" s="73">
        <v>0</v>
      </c>
      <c r="H231" s="73">
        <v>0</v>
      </c>
      <c r="I231" s="73">
        <v>0</v>
      </c>
      <c r="J231" s="73">
        <v>0</v>
      </c>
      <c r="K231" s="73">
        <f>E231*30%</f>
        <v>0.3</v>
      </c>
      <c r="L231" s="73">
        <f>F231*30%</f>
        <v>1641529.8</v>
      </c>
      <c r="M231" s="73">
        <v>0</v>
      </c>
      <c r="N231" s="73">
        <v>0</v>
      </c>
      <c r="O231" s="73">
        <f>E231*70%</f>
        <v>0.7</v>
      </c>
      <c r="P231" s="73">
        <f>F231*70%</f>
        <v>3830236.1999999997</v>
      </c>
      <c r="Q231" s="73">
        <v>0</v>
      </c>
      <c r="R231" s="73">
        <v>1954004</v>
      </c>
      <c r="S231" s="85">
        <f>Q231</f>
        <v>0</v>
      </c>
      <c r="T231" s="85">
        <v>2076498</v>
      </c>
      <c r="U231" s="78"/>
      <c r="V231" s="78"/>
      <c r="W231" s="78"/>
      <c r="X231" s="78"/>
      <c r="Y231" s="78"/>
    </row>
    <row r="232" spans="1:25" s="38" customFormat="1" ht="30">
      <c r="A232" s="156"/>
      <c r="B232" s="149"/>
      <c r="C232" s="44" t="s">
        <v>268</v>
      </c>
      <c r="D232" s="82"/>
      <c r="E232" s="73">
        <v>1</v>
      </c>
      <c r="F232" s="43">
        <v>2500000</v>
      </c>
      <c r="G232" s="73">
        <v>0</v>
      </c>
      <c r="H232" s="73">
        <v>0</v>
      </c>
      <c r="I232" s="73">
        <v>0</v>
      </c>
      <c r="J232" s="73">
        <v>0</v>
      </c>
      <c r="K232" s="73">
        <f>E232*30%</f>
        <v>0.3</v>
      </c>
      <c r="L232" s="73">
        <f>F232*30%</f>
        <v>750000</v>
      </c>
      <c r="M232" s="73">
        <v>0</v>
      </c>
      <c r="N232" s="73">
        <v>0</v>
      </c>
      <c r="O232" s="73">
        <f>E232*70%</f>
        <v>0.7</v>
      </c>
      <c r="P232" s="73">
        <f>F232*70%</f>
        <v>1750000</v>
      </c>
      <c r="Q232" s="73">
        <v>1</v>
      </c>
      <c r="R232" s="73">
        <v>2001878</v>
      </c>
      <c r="S232" s="85">
        <f>Q232</f>
        <v>1</v>
      </c>
      <c r="T232" s="85">
        <v>2076498</v>
      </c>
      <c r="U232" s="78"/>
      <c r="V232" s="78"/>
      <c r="W232" s="78"/>
      <c r="X232" s="78"/>
      <c r="Y232" s="78"/>
    </row>
    <row r="233" spans="1:25" s="38" customFormat="1" ht="30">
      <c r="A233" s="156"/>
      <c r="B233" s="150"/>
      <c r="C233" s="46" t="s">
        <v>269</v>
      </c>
      <c r="D233" s="82"/>
      <c r="E233" s="73">
        <v>1</v>
      </c>
      <c r="F233" s="43">
        <v>405957</v>
      </c>
      <c r="G233" s="73">
        <v>0</v>
      </c>
      <c r="H233" s="73">
        <v>0</v>
      </c>
      <c r="I233" s="73">
        <v>0</v>
      </c>
      <c r="J233" s="73">
        <v>0</v>
      </c>
      <c r="K233" s="73">
        <f>E233*0%</f>
        <v>0</v>
      </c>
      <c r="L233" s="73">
        <f>F233*0%</f>
        <v>0</v>
      </c>
      <c r="M233" s="73">
        <v>0</v>
      </c>
      <c r="N233" s="73">
        <v>0</v>
      </c>
      <c r="O233" s="73">
        <f>E233*100%</f>
        <v>1</v>
      </c>
      <c r="P233" s="73">
        <f>F233*100%</f>
        <v>405957</v>
      </c>
      <c r="Q233" s="73">
        <v>1</v>
      </c>
      <c r="R233" s="73">
        <v>138610</v>
      </c>
      <c r="S233" s="85">
        <f>Q233</f>
        <v>1</v>
      </c>
      <c r="T233" s="85">
        <v>2076498</v>
      </c>
      <c r="U233" s="78"/>
      <c r="V233" s="78"/>
      <c r="W233" s="78"/>
      <c r="X233" s="78"/>
      <c r="Y233" s="78"/>
    </row>
    <row r="234" spans="1:25" s="38" customFormat="1" ht="30">
      <c r="A234" s="156"/>
      <c r="B234" s="150"/>
      <c r="C234" s="60" t="s">
        <v>77</v>
      </c>
      <c r="D234" s="82"/>
      <c r="E234" s="32"/>
      <c r="F234" s="89"/>
      <c r="G234" s="73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32"/>
      <c r="T234" s="33"/>
      <c r="U234" s="78"/>
      <c r="V234" s="78"/>
      <c r="W234" s="78"/>
      <c r="X234" s="78"/>
      <c r="Y234" s="78"/>
    </row>
    <row r="235" spans="1:25" s="38" customFormat="1" ht="15">
      <c r="A235" s="156"/>
      <c r="B235" s="149"/>
      <c r="C235" s="60" t="s">
        <v>84</v>
      </c>
      <c r="D235" s="82"/>
      <c r="E235" s="32"/>
      <c r="F235" s="89"/>
      <c r="G235" s="73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32"/>
      <c r="T235" s="33"/>
      <c r="U235" s="78"/>
      <c r="V235" s="78"/>
      <c r="W235" s="78"/>
      <c r="X235" s="78"/>
      <c r="Y235" s="78"/>
    </row>
    <row r="236" spans="1:25" s="38" customFormat="1" ht="30">
      <c r="A236" s="156"/>
      <c r="B236" s="150"/>
      <c r="C236" s="59" t="s">
        <v>200</v>
      </c>
      <c r="D236" s="82"/>
      <c r="E236" s="73">
        <v>1</v>
      </c>
      <c r="F236" s="43">
        <v>200000</v>
      </c>
      <c r="G236" s="73">
        <v>0</v>
      </c>
      <c r="H236" s="73">
        <v>0</v>
      </c>
      <c r="I236" s="73">
        <v>0</v>
      </c>
      <c r="J236" s="73">
        <v>0</v>
      </c>
      <c r="K236" s="73">
        <f>E236*0%</f>
        <v>0</v>
      </c>
      <c r="L236" s="73">
        <f>F236*0%</f>
        <v>0</v>
      </c>
      <c r="M236" s="73">
        <v>0</v>
      </c>
      <c r="N236" s="73">
        <v>0</v>
      </c>
      <c r="O236" s="73">
        <f>E236*100%</f>
        <v>1</v>
      </c>
      <c r="P236" s="73">
        <f>F236*100%</f>
        <v>200000</v>
      </c>
      <c r="Q236" s="73">
        <v>0</v>
      </c>
      <c r="R236" s="73">
        <v>50000</v>
      </c>
      <c r="S236" s="73">
        <f>Q236</f>
        <v>0</v>
      </c>
      <c r="T236" s="85">
        <f>R236</f>
        <v>50000</v>
      </c>
      <c r="U236" s="78"/>
      <c r="V236" s="78"/>
      <c r="W236" s="78"/>
      <c r="X236" s="78"/>
      <c r="Y236" s="78"/>
    </row>
    <row r="237" spans="1:25" s="38" customFormat="1" ht="75">
      <c r="A237" s="156"/>
      <c r="B237" s="119"/>
      <c r="C237" s="59" t="s">
        <v>239</v>
      </c>
      <c r="D237" s="82"/>
      <c r="E237" s="73">
        <v>1</v>
      </c>
      <c r="F237" s="43">
        <v>100000</v>
      </c>
      <c r="G237" s="73">
        <v>0</v>
      </c>
      <c r="H237" s="73">
        <v>0</v>
      </c>
      <c r="I237" s="73">
        <v>0</v>
      </c>
      <c r="J237" s="73">
        <v>0</v>
      </c>
      <c r="K237" s="73">
        <f>E237*0%</f>
        <v>0</v>
      </c>
      <c r="L237" s="73">
        <f>F237*0%</f>
        <v>0</v>
      </c>
      <c r="M237" s="73">
        <v>0</v>
      </c>
      <c r="N237" s="73">
        <v>0</v>
      </c>
      <c r="O237" s="73">
        <f>E237*100%</f>
        <v>1</v>
      </c>
      <c r="P237" s="73">
        <f>F237*100%</f>
        <v>100000</v>
      </c>
      <c r="Q237" s="73">
        <v>0</v>
      </c>
      <c r="R237" s="73">
        <v>27030</v>
      </c>
      <c r="S237" s="73">
        <f>Q237</f>
        <v>0</v>
      </c>
      <c r="T237" s="85">
        <f>R237</f>
        <v>27030</v>
      </c>
      <c r="U237" s="78"/>
      <c r="V237" s="78"/>
      <c r="W237" s="78"/>
      <c r="X237" s="78"/>
      <c r="Y237" s="78"/>
    </row>
    <row r="238" spans="1:25" s="38" customFormat="1" ht="15">
      <c r="A238" s="156"/>
      <c r="B238" s="150"/>
      <c r="C238" s="59"/>
      <c r="D238" s="82"/>
      <c r="E238" s="66">
        <f>SUM(E231:E237)</f>
        <v>5</v>
      </c>
      <c r="F238" s="66">
        <f>SUM(F231:F237)</f>
        <v>8677723</v>
      </c>
      <c r="G238" s="66">
        <f>SUM(G236:G236)</f>
        <v>0</v>
      </c>
      <c r="H238" s="78"/>
      <c r="I238" s="78"/>
      <c r="J238" s="78"/>
      <c r="K238" s="78"/>
      <c r="L238" s="78"/>
      <c r="M238" s="78"/>
      <c r="N238" s="78"/>
      <c r="O238" s="78"/>
      <c r="P238" s="78"/>
      <c r="Q238" s="66">
        <f>SUM(Q231:Q237)</f>
        <v>2</v>
      </c>
      <c r="R238" s="66">
        <f>SUM(R231:R237)</f>
        <v>4171522</v>
      </c>
      <c r="S238" s="66">
        <f>SUM(S231:S237)</f>
        <v>2</v>
      </c>
      <c r="T238" s="66">
        <f>SUM(T231:T237)</f>
        <v>6306524</v>
      </c>
      <c r="U238" s="78"/>
      <c r="V238" s="78"/>
      <c r="W238" s="78"/>
      <c r="X238" s="78"/>
      <c r="Y238" s="78"/>
    </row>
    <row r="239" spans="1:25" s="38" customFormat="1" ht="45">
      <c r="A239" s="156"/>
      <c r="B239" s="150"/>
      <c r="C239" s="113" t="s">
        <v>78</v>
      </c>
      <c r="D239" s="82"/>
      <c r="E239" s="66"/>
      <c r="F239" s="63"/>
      <c r="G239" s="66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32"/>
      <c r="T239" s="33"/>
      <c r="U239" s="78"/>
      <c r="V239" s="78"/>
      <c r="W239" s="78"/>
      <c r="X239" s="78"/>
      <c r="Y239" s="78"/>
    </row>
    <row r="240" spans="1:25" s="38" customFormat="1" ht="30">
      <c r="A240" s="156"/>
      <c r="B240" s="150"/>
      <c r="C240" s="46" t="s">
        <v>279</v>
      </c>
      <c r="D240" s="82"/>
      <c r="E240" s="73">
        <v>50</v>
      </c>
      <c r="F240" s="43">
        <v>484573</v>
      </c>
      <c r="G240" s="73">
        <v>0</v>
      </c>
      <c r="H240" s="73">
        <v>0</v>
      </c>
      <c r="I240" s="73">
        <v>0</v>
      </c>
      <c r="J240" s="73">
        <v>0</v>
      </c>
      <c r="K240" s="73">
        <f>E240*0%</f>
        <v>0</v>
      </c>
      <c r="L240" s="73">
        <f>F240*0%</f>
        <v>0</v>
      </c>
      <c r="M240" s="73">
        <v>0</v>
      </c>
      <c r="N240" s="73">
        <v>0</v>
      </c>
      <c r="O240" s="73">
        <f>E240*100%</f>
        <v>50</v>
      </c>
      <c r="P240" s="73">
        <f>F240*100%</f>
        <v>484573</v>
      </c>
      <c r="Q240" s="73">
        <v>46</v>
      </c>
      <c r="R240" s="73">
        <v>370942</v>
      </c>
      <c r="S240" s="85">
        <f aca="true" t="shared" si="70" ref="S240:T242">Q240</f>
        <v>46</v>
      </c>
      <c r="T240" s="85">
        <f t="shared" si="70"/>
        <v>370942</v>
      </c>
      <c r="U240" s="78"/>
      <c r="V240" s="78"/>
      <c r="W240" s="78"/>
      <c r="X240" s="78"/>
      <c r="Y240" s="78"/>
    </row>
    <row r="241" spans="1:25" s="38" customFormat="1" ht="15">
      <c r="A241" s="156"/>
      <c r="B241" s="150"/>
      <c r="C241" s="46" t="s">
        <v>278</v>
      </c>
      <c r="D241" s="82"/>
      <c r="E241" s="73">
        <v>1</v>
      </c>
      <c r="F241" s="43">
        <v>486778</v>
      </c>
      <c r="G241" s="73">
        <v>0</v>
      </c>
      <c r="H241" s="73">
        <v>0</v>
      </c>
      <c r="I241" s="73">
        <v>0</v>
      </c>
      <c r="J241" s="73">
        <v>0</v>
      </c>
      <c r="K241" s="73">
        <f>E241*30%</f>
        <v>0.3</v>
      </c>
      <c r="L241" s="73">
        <f>F241*30%</f>
        <v>146033.4</v>
      </c>
      <c r="M241" s="73">
        <v>0</v>
      </c>
      <c r="N241" s="73">
        <v>0</v>
      </c>
      <c r="O241" s="73">
        <f>E241*70%</f>
        <v>0.7</v>
      </c>
      <c r="P241" s="73">
        <f>F241*70%</f>
        <v>340744.6</v>
      </c>
      <c r="Q241" s="73">
        <v>1</v>
      </c>
      <c r="R241" s="73">
        <v>404596</v>
      </c>
      <c r="S241" s="85">
        <f t="shared" si="70"/>
        <v>1</v>
      </c>
      <c r="T241" s="85">
        <f t="shared" si="70"/>
        <v>404596</v>
      </c>
      <c r="U241" s="78"/>
      <c r="V241" s="78"/>
      <c r="W241" s="78"/>
      <c r="X241" s="78"/>
      <c r="Y241" s="78"/>
    </row>
    <row r="242" spans="1:25" s="38" customFormat="1" ht="30">
      <c r="A242" s="156"/>
      <c r="B242" s="150"/>
      <c r="C242" s="46" t="s">
        <v>280</v>
      </c>
      <c r="D242" s="82"/>
      <c r="E242" s="73">
        <v>40</v>
      </c>
      <c r="F242" s="43">
        <v>481806</v>
      </c>
      <c r="G242" s="73">
        <v>0</v>
      </c>
      <c r="H242" s="73">
        <v>0</v>
      </c>
      <c r="I242" s="73">
        <v>0</v>
      </c>
      <c r="J242" s="73">
        <v>0</v>
      </c>
      <c r="K242" s="73">
        <f>E242*0%</f>
        <v>0</v>
      </c>
      <c r="L242" s="73">
        <f>F242*0%</f>
        <v>0</v>
      </c>
      <c r="M242" s="73">
        <v>0</v>
      </c>
      <c r="N242" s="73">
        <v>0</v>
      </c>
      <c r="O242" s="73">
        <f>E242*100%</f>
        <v>40</v>
      </c>
      <c r="P242" s="73">
        <f>F242*100%</f>
        <v>481806</v>
      </c>
      <c r="Q242" s="73">
        <v>40</v>
      </c>
      <c r="R242" s="73">
        <v>463734</v>
      </c>
      <c r="S242" s="85">
        <f t="shared" si="70"/>
        <v>40</v>
      </c>
      <c r="T242" s="85">
        <f t="shared" si="70"/>
        <v>463734</v>
      </c>
      <c r="U242" s="78"/>
      <c r="V242" s="78"/>
      <c r="W242" s="78"/>
      <c r="X242" s="78"/>
      <c r="Y242" s="78"/>
    </row>
    <row r="243" spans="1:25" s="38" customFormat="1" ht="15">
      <c r="A243" s="156"/>
      <c r="B243" s="150"/>
      <c r="C243" s="46"/>
      <c r="D243" s="82"/>
      <c r="E243" s="66">
        <f>SUM(E240:E242)</f>
        <v>91</v>
      </c>
      <c r="F243" s="66">
        <f>SUM(F240:F242)</f>
        <v>1453157</v>
      </c>
      <c r="G243" s="66"/>
      <c r="H243" s="78"/>
      <c r="I243" s="78"/>
      <c r="J243" s="78"/>
      <c r="K243" s="78"/>
      <c r="L243" s="78"/>
      <c r="M243" s="73"/>
      <c r="N243" s="73"/>
      <c r="O243" s="97"/>
      <c r="P243" s="138"/>
      <c r="Q243" s="66">
        <f>SUM(Q240:Q242)</f>
        <v>87</v>
      </c>
      <c r="R243" s="66">
        <f>SUM(R240:R242)</f>
        <v>1239272</v>
      </c>
      <c r="S243" s="66">
        <f>SUM(S240:S242)</f>
        <v>87</v>
      </c>
      <c r="T243" s="66">
        <f>SUM(T240:T242)</f>
        <v>1239272</v>
      </c>
      <c r="U243" s="78"/>
      <c r="V243" s="78"/>
      <c r="W243" s="78"/>
      <c r="X243" s="78"/>
      <c r="Y243" s="78"/>
    </row>
    <row r="244" spans="1:25" s="38" customFormat="1" ht="30">
      <c r="A244" s="156"/>
      <c r="B244" s="150"/>
      <c r="C244" s="60" t="s">
        <v>77</v>
      </c>
      <c r="D244" s="82"/>
      <c r="E244" s="32"/>
      <c r="F244" s="89"/>
      <c r="G244" s="73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32"/>
      <c r="T244" s="33"/>
      <c r="U244" s="78"/>
      <c r="V244" s="78"/>
      <c r="W244" s="78"/>
      <c r="X244" s="78"/>
      <c r="Y244" s="78"/>
    </row>
    <row r="245" spans="1:25" s="38" customFormat="1" ht="15">
      <c r="A245" s="156"/>
      <c r="B245" s="150"/>
      <c r="C245" s="60" t="s">
        <v>84</v>
      </c>
      <c r="D245" s="82"/>
      <c r="E245" s="32"/>
      <c r="F245" s="89"/>
      <c r="G245" s="73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32"/>
      <c r="T245" s="33"/>
      <c r="U245" s="78"/>
      <c r="V245" s="78"/>
      <c r="W245" s="78"/>
      <c r="X245" s="78"/>
      <c r="Y245" s="78"/>
    </row>
    <row r="246" spans="1:25" s="38" customFormat="1" ht="75">
      <c r="A246" s="156"/>
      <c r="B246" s="150"/>
      <c r="C246" s="46" t="s">
        <v>230</v>
      </c>
      <c r="D246" s="82"/>
      <c r="E246" s="73">
        <v>1</v>
      </c>
      <c r="F246" s="43">
        <v>200000</v>
      </c>
      <c r="G246" s="73">
        <v>0</v>
      </c>
      <c r="H246" s="73">
        <v>0</v>
      </c>
      <c r="I246" s="73">
        <v>0</v>
      </c>
      <c r="J246" s="73">
        <v>0</v>
      </c>
      <c r="K246" s="73">
        <f>E246*0%</f>
        <v>0</v>
      </c>
      <c r="L246" s="73">
        <f>F246*0%</f>
        <v>0</v>
      </c>
      <c r="M246" s="73">
        <v>0</v>
      </c>
      <c r="N246" s="73">
        <v>0</v>
      </c>
      <c r="O246" s="73">
        <f>E246*100%</f>
        <v>1</v>
      </c>
      <c r="P246" s="73">
        <f>F246*100%</f>
        <v>200000</v>
      </c>
      <c r="Q246" s="73">
        <v>1</v>
      </c>
      <c r="R246" s="73">
        <v>261613</v>
      </c>
      <c r="S246" s="85">
        <f aca="true" t="shared" si="71" ref="S246:T248">Q246</f>
        <v>1</v>
      </c>
      <c r="T246" s="85">
        <f t="shared" si="71"/>
        <v>261613</v>
      </c>
      <c r="U246" s="78"/>
      <c r="V246" s="78"/>
      <c r="W246" s="78"/>
      <c r="X246" s="78"/>
      <c r="Y246" s="78"/>
    </row>
    <row r="247" spans="1:25" s="38" customFormat="1" ht="45">
      <c r="A247" s="156"/>
      <c r="B247" s="150"/>
      <c r="C247" s="41" t="s">
        <v>244</v>
      </c>
      <c r="D247" s="42"/>
      <c r="E247" s="73">
        <v>1</v>
      </c>
      <c r="F247" s="43">
        <v>25000</v>
      </c>
      <c r="G247" s="73">
        <v>0</v>
      </c>
      <c r="H247" s="73">
        <v>0</v>
      </c>
      <c r="I247" s="73">
        <v>0</v>
      </c>
      <c r="J247" s="73">
        <v>0</v>
      </c>
      <c r="K247" s="73">
        <f>E247*0%</f>
        <v>0</v>
      </c>
      <c r="L247" s="73">
        <f>F247*0%</f>
        <v>0</v>
      </c>
      <c r="M247" s="73">
        <v>0</v>
      </c>
      <c r="N247" s="73">
        <v>0</v>
      </c>
      <c r="O247" s="73">
        <f>E247*100%</f>
        <v>1</v>
      </c>
      <c r="P247" s="73">
        <f>F247*100%</f>
        <v>25000</v>
      </c>
      <c r="Q247" s="73">
        <v>1</v>
      </c>
      <c r="R247" s="73">
        <v>24226</v>
      </c>
      <c r="S247" s="85">
        <f t="shared" si="71"/>
        <v>1</v>
      </c>
      <c r="T247" s="85">
        <f t="shared" si="71"/>
        <v>24226</v>
      </c>
      <c r="U247" s="78"/>
      <c r="V247" s="78"/>
      <c r="W247" s="78"/>
      <c r="X247" s="78"/>
      <c r="Y247" s="78"/>
    </row>
    <row r="248" spans="1:25" s="38" customFormat="1" ht="30">
      <c r="A248" s="156"/>
      <c r="B248" s="150"/>
      <c r="C248" s="41" t="s">
        <v>165</v>
      </c>
      <c r="D248" s="42"/>
      <c r="E248" s="73">
        <v>1</v>
      </c>
      <c r="F248" s="43">
        <v>50000</v>
      </c>
      <c r="G248" s="73">
        <v>0</v>
      </c>
      <c r="H248" s="73">
        <v>0</v>
      </c>
      <c r="I248" s="73">
        <v>0</v>
      </c>
      <c r="J248" s="73">
        <v>0</v>
      </c>
      <c r="K248" s="73">
        <f>E248*30%</f>
        <v>0.3</v>
      </c>
      <c r="L248" s="73">
        <f>F248*30%</f>
        <v>15000</v>
      </c>
      <c r="M248" s="73">
        <v>0</v>
      </c>
      <c r="N248" s="73">
        <v>0</v>
      </c>
      <c r="O248" s="73">
        <f>E248*70%</f>
        <v>0.7</v>
      </c>
      <c r="P248" s="73">
        <f>F248*70%</f>
        <v>35000</v>
      </c>
      <c r="Q248" s="73">
        <v>1</v>
      </c>
      <c r="R248" s="73">
        <v>48168</v>
      </c>
      <c r="S248" s="85">
        <f t="shared" si="71"/>
        <v>1</v>
      </c>
      <c r="T248" s="85">
        <f t="shared" si="71"/>
        <v>48168</v>
      </c>
      <c r="U248" s="78"/>
      <c r="V248" s="78"/>
      <c r="W248" s="78"/>
      <c r="X248" s="78"/>
      <c r="Y248" s="78"/>
    </row>
    <row r="249" spans="1:25" s="38" customFormat="1" ht="15">
      <c r="A249" s="156"/>
      <c r="B249" s="150"/>
      <c r="C249" s="46"/>
      <c r="D249" s="42"/>
      <c r="E249" s="73"/>
      <c r="F249" s="43"/>
      <c r="G249" s="73"/>
      <c r="H249" s="73"/>
      <c r="I249" s="73"/>
      <c r="J249" s="73"/>
      <c r="K249" s="73"/>
      <c r="L249" s="73"/>
      <c r="M249" s="78"/>
      <c r="N249" s="78"/>
      <c r="O249" s="73"/>
      <c r="P249" s="73"/>
      <c r="Q249" s="73"/>
      <c r="R249" s="73"/>
      <c r="S249" s="85"/>
      <c r="T249" s="85"/>
      <c r="U249" s="78"/>
      <c r="V249" s="78"/>
      <c r="W249" s="78"/>
      <c r="X249" s="78"/>
      <c r="Y249" s="78"/>
    </row>
    <row r="250" spans="1:25" s="38" customFormat="1" ht="30">
      <c r="A250" s="156"/>
      <c r="B250" s="150"/>
      <c r="C250" s="113" t="s">
        <v>201</v>
      </c>
      <c r="D250" s="82"/>
      <c r="E250" s="66"/>
      <c r="F250" s="63"/>
      <c r="G250" s="66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32"/>
      <c r="T250" s="33"/>
      <c r="U250" s="78"/>
      <c r="V250" s="78"/>
      <c r="W250" s="78"/>
      <c r="X250" s="78"/>
      <c r="Y250" s="78"/>
    </row>
    <row r="251" spans="1:25" s="38" customFormat="1" ht="15">
      <c r="A251" s="156"/>
      <c r="B251" s="150"/>
      <c r="C251" s="60" t="s">
        <v>84</v>
      </c>
      <c r="D251" s="82"/>
      <c r="E251" s="131"/>
      <c r="F251" s="130"/>
      <c r="G251" s="131"/>
      <c r="H251" s="131"/>
      <c r="I251" s="131"/>
      <c r="J251" s="131"/>
      <c r="K251" s="131"/>
      <c r="L251" s="131"/>
      <c r="M251" s="139"/>
      <c r="N251" s="140"/>
      <c r="O251" s="141"/>
      <c r="P251" s="142"/>
      <c r="Q251" s="131"/>
      <c r="R251" s="130"/>
      <c r="S251" s="143"/>
      <c r="T251" s="143"/>
      <c r="U251" s="132"/>
      <c r="V251" s="132"/>
      <c r="W251" s="132"/>
      <c r="X251" s="132"/>
      <c r="Y251" s="132"/>
    </row>
    <row r="252" spans="1:25" s="38" customFormat="1" ht="30">
      <c r="A252" s="156"/>
      <c r="B252" s="150"/>
      <c r="C252" s="46" t="s">
        <v>213</v>
      </c>
      <c r="D252" s="82"/>
      <c r="E252" s="73">
        <v>1</v>
      </c>
      <c r="F252" s="43">
        <v>1300066</v>
      </c>
      <c r="G252" s="73">
        <v>0</v>
      </c>
      <c r="H252" s="73">
        <v>0</v>
      </c>
      <c r="I252" s="73">
        <v>0</v>
      </c>
      <c r="J252" s="73">
        <v>0</v>
      </c>
      <c r="K252" s="73">
        <f aca="true" t="shared" si="72" ref="K252:L254">E252*0%</f>
        <v>0</v>
      </c>
      <c r="L252" s="73">
        <f t="shared" si="72"/>
        <v>0</v>
      </c>
      <c r="M252" s="73">
        <v>0</v>
      </c>
      <c r="N252" s="73">
        <v>0</v>
      </c>
      <c r="O252" s="73">
        <f aca="true" t="shared" si="73" ref="O252:P254">E252*100%</f>
        <v>1</v>
      </c>
      <c r="P252" s="73">
        <f t="shared" si="73"/>
        <v>1300066</v>
      </c>
      <c r="Q252" s="73">
        <v>0</v>
      </c>
      <c r="R252" s="73">
        <v>599770</v>
      </c>
      <c r="S252" s="85">
        <f aca="true" t="shared" si="74" ref="S252:T254">Q252</f>
        <v>0</v>
      </c>
      <c r="T252" s="85">
        <f t="shared" si="74"/>
        <v>599770</v>
      </c>
      <c r="U252" s="78"/>
      <c r="V252" s="78"/>
      <c r="W252" s="78"/>
      <c r="X252" s="78"/>
      <c r="Y252" s="78"/>
    </row>
    <row r="253" spans="1:25" s="38" customFormat="1" ht="15">
      <c r="A253" s="156"/>
      <c r="B253" s="150"/>
      <c r="C253" s="125" t="s">
        <v>233</v>
      </c>
      <c r="D253" s="82"/>
      <c r="E253" s="73">
        <v>1</v>
      </c>
      <c r="F253" s="43">
        <v>500000</v>
      </c>
      <c r="G253" s="73">
        <v>0</v>
      </c>
      <c r="H253" s="73">
        <v>0</v>
      </c>
      <c r="I253" s="73">
        <v>0</v>
      </c>
      <c r="J253" s="73">
        <v>0</v>
      </c>
      <c r="K253" s="73">
        <f t="shared" si="72"/>
        <v>0</v>
      </c>
      <c r="L253" s="73">
        <f t="shared" si="72"/>
        <v>0</v>
      </c>
      <c r="M253" s="73">
        <v>0</v>
      </c>
      <c r="N253" s="73">
        <v>0</v>
      </c>
      <c r="O253" s="73">
        <f t="shared" si="73"/>
        <v>1</v>
      </c>
      <c r="P253" s="73">
        <f t="shared" si="73"/>
        <v>500000</v>
      </c>
      <c r="Q253" s="73">
        <v>1</v>
      </c>
      <c r="R253" s="43">
        <v>500026</v>
      </c>
      <c r="S253" s="85">
        <f t="shared" si="74"/>
        <v>1</v>
      </c>
      <c r="T253" s="85">
        <f t="shared" si="74"/>
        <v>500026</v>
      </c>
      <c r="U253" s="78"/>
      <c r="V253" s="78"/>
      <c r="W253" s="78"/>
      <c r="X253" s="78"/>
      <c r="Y253" s="78"/>
    </row>
    <row r="254" spans="1:25" s="38" customFormat="1" ht="30">
      <c r="A254" s="156"/>
      <c r="B254" s="150"/>
      <c r="C254" s="54" t="s">
        <v>234</v>
      </c>
      <c r="D254" s="82"/>
      <c r="E254" s="73">
        <v>1</v>
      </c>
      <c r="F254" s="43">
        <v>250000</v>
      </c>
      <c r="G254" s="73">
        <v>0</v>
      </c>
      <c r="H254" s="73">
        <v>0</v>
      </c>
      <c r="I254" s="73">
        <v>0</v>
      </c>
      <c r="J254" s="73">
        <v>0</v>
      </c>
      <c r="K254" s="73">
        <f t="shared" si="72"/>
        <v>0</v>
      </c>
      <c r="L254" s="73">
        <f t="shared" si="72"/>
        <v>0</v>
      </c>
      <c r="M254" s="73">
        <v>0</v>
      </c>
      <c r="N254" s="73">
        <v>0</v>
      </c>
      <c r="O254" s="73">
        <f t="shared" si="73"/>
        <v>1</v>
      </c>
      <c r="P254" s="73">
        <f t="shared" si="73"/>
        <v>250000</v>
      </c>
      <c r="Q254" s="73">
        <v>0</v>
      </c>
      <c r="R254" s="43">
        <v>36757</v>
      </c>
      <c r="S254" s="85">
        <f t="shared" si="74"/>
        <v>0</v>
      </c>
      <c r="T254" s="85">
        <f t="shared" si="74"/>
        <v>36757</v>
      </c>
      <c r="U254" s="78"/>
      <c r="V254" s="78"/>
      <c r="W254" s="78"/>
      <c r="X254" s="78"/>
      <c r="Y254" s="78"/>
    </row>
    <row r="255" spans="1:25" s="38" customFormat="1" ht="30">
      <c r="A255" s="156"/>
      <c r="B255" s="150"/>
      <c r="C255" s="54" t="s">
        <v>253</v>
      </c>
      <c r="D255" s="82"/>
      <c r="E255" s="73">
        <v>1</v>
      </c>
      <c r="F255" s="43">
        <v>200000</v>
      </c>
      <c r="G255" s="73">
        <v>0</v>
      </c>
      <c r="H255" s="73">
        <v>0</v>
      </c>
      <c r="I255" s="73">
        <v>0</v>
      </c>
      <c r="J255" s="73">
        <v>0</v>
      </c>
      <c r="K255" s="73">
        <f>E255*0%</f>
        <v>0</v>
      </c>
      <c r="L255" s="73">
        <f>F255*0%</f>
        <v>0</v>
      </c>
      <c r="M255" s="73">
        <v>0</v>
      </c>
      <c r="N255" s="73">
        <v>0</v>
      </c>
      <c r="O255" s="73">
        <f>E255*100%</f>
        <v>1</v>
      </c>
      <c r="P255" s="73">
        <f>F255*100%</f>
        <v>200000</v>
      </c>
      <c r="Q255" s="73">
        <v>1</v>
      </c>
      <c r="R255" s="43">
        <v>203974</v>
      </c>
      <c r="S255" s="85">
        <f>Q255</f>
        <v>1</v>
      </c>
      <c r="T255" s="85">
        <f>R255</f>
        <v>203974</v>
      </c>
      <c r="U255" s="78"/>
      <c r="V255" s="78"/>
      <c r="W255" s="78"/>
      <c r="X255" s="78"/>
      <c r="Y255" s="78"/>
    </row>
    <row r="256" spans="1:25" s="38" customFormat="1" ht="15">
      <c r="A256" s="156"/>
      <c r="B256" s="150"/>
      <c r="C256" s="125"/>
      <c r="D256" s="82"/>
      <c r="E256" s="66">
        <f>SUM(E246:E255)</f>
        <v>7</v>
      </c>
      <c r="F256" s="66">
        <f>SUM(F246:F255)</f>
        <v>2525066</v>
      </c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66">
        <f>SUM(Q246:Q255)</f>
        <v>5</v>
      </c>
      <c r="R256" s="66">
        <f>SUM(R246:R255)</f>
        <v>1674534</v>
      </c>
      <c r="S256" s="66">
        <f>SUM(S246:S255)</f>
        <v>5</v>
      </c>
      <c r="T256" s="66">
        <f>SUM(T246:T255)</f>
        <v>1674534</v>
      </c>
      <c r="U256" s="78"/>
      <c r="V256" s="78"/>
      <c r="W256" s="78"/>
      <c r="X256" s="78"/>
      <c r="Y256" s="78"/>
    </row>
    <row r="257" spans="1:25" s="38" customFormat="1" ht="15">
      <c r="A257" s="156"/>
      <c r="B257" s="150"/>
      <c r="C257" s="125"/>
      <c r="D257" s="82"/>
      <c r="E257" s="73"/>
      <c r="F257" s="4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43"/>
      <c r="S257" s="85"/>
      <c r="T257" s="85"/>
      <c r="U257" s="78"/>
      <c r="V257" s="78"/>
      <c r="W257" s="78"/>
      <c r="X257" s="78"/>
      <c r="Y257" s="78"/>
    </row>
    <row r="258" spans="1:25" s="38" customFormat="1" ht="30">
      <c r="A258" s="156"/>
      <c r="B258" s="150"/>
      <c r="C258" s="113" t="s">
        <v>201</v>
      </c>
      <c r="D258" s="82"/>
      <c r="E258" s="66"/>
      <c r="F258" s="63"/>
      <c r="G258" s="66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32"/>
      <c r="T258" s="33"/>
      <c r="U258" s="78"/>
      <c r="V258" s="78"/>
      <c r="W258" s="78"/>
      <c r="X258" s="78"/>
      <c r="Y258" s="78"/>
    </row>
    <row r="259" spans="1:25" s="38" customFormat="1" ht="15">
      <c r="A259" s="156"/>
      <c r="B259" s="150"/>
      <c r="C259" s="144" t="s">
        <v>95</v>
      </c>
      <c r="D259" s="82"/>
      <c r="E259" s="66"/>
      <c r="F259" s="63"/>
      <c r="G259" s="66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32"/>
      <c r="T259" s="33"/>
      <c r="U259" s="78"/>
      <c r="V259" s="78"/>
      <c r="W259" s="78"/>
      <c r="X259" s="78"/>
      <c r="Y259" s="78"/>
    </row>
    <row r="260" spans="1:25" s="38" customFormat="1" ht="33">
      <c r="A260" s="156"/>
      <c r="B260" s="150"/>
      <c r="C260" s="67" t="s">
        <v>202</v>
      </c>
      <c r="D260" s="82"/>
      <c r="E260" s="73">
        <v>100</v>
      </c>
      <c r="F260" s="43">
        <v>705671</v>
      </c>
      <c r="G260" s="73">
        <v>0</v>
      </c>
      <c r="H260" s="73">
        <v>0</v>
      </c>
      <c r="I260" s="73">
        <v>0</v>
      </c>
      <c r="J260" s="73">
        <v>0</v>
      </c>
      <c r="K260" s="73">
        <f>E260*0%</f>
        <v>0</v>
      </c>
      <c r="L260" s="73">
        <f>F260*0%</f>
        <v>0</v>
      </c>
      <c r="M260" s="73">
        <v>0</v>
      </c>
      <c r="N260" s="73">
        <v>0</v>
      </c>
      <c r="O260" s="73">
        <f>E260*100%</f>
        <v>100</v>
      </c>
      <c r="P260" s="73">
        <f>F260*100%</f>
        <v>705671</v>
      </c>
      <c r="Q260" s="73">
        <v>105</v>
      </c>
      <c r="R260" s="43">
        <v>705671</v>
      </c>
      <c r="S260" s="85">
        <f>Q260</f>
        <v>105</v>
      </c>
      <c r="T260" s="85">
        <f>R260</f>
        <v>705671</v>
      </c>
      <c r="U260" s="78"/>
      <c r="V260" s="78"/>
      <c r="W260" s="78"/>
      <c r="X260" s="78"/>
      <c r="Y260" s="78"/>
    </row>
    <row r="261" spans="1:25" s="38" customFormat="1" ht="15">
      <c r="A261" s="156"/>
      <c r="B261" s="150"/>
      <c r="C261" s="144" t="s">
        <v>231</v>
      </c>
      <c r="D261" s="82"/>
      <c r="E261" s="66"/>
      <c r="F261" s="63"/>
      <c r="G261" s="66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32"/>
      <c r="T261" s="33"/>
      <c r="U261" s="78"/>
      <c r="V261" s="78"/>
      <c r="W261" s="78"/>
      <c r="X261" s="78"/>
      <c r="Y261" s="78"/>
    </row>
    <row r="262" spans="1:25" s="38" customFormat="1" ht="33">
      <c r="A262" s="156"/>
      <c r="B262" s="150"/>
      <c r="C262" s="67" t="s">
        <v>232</v>
      </c>
      <c r="D262" s="82"/>
      <c r="E262" s="73">
        <v>100</v>
      </c>
      <c r="F262" s="43">
        <v>500000</v>
      </c>
      <c r="G262" s="73">
        <v>0</v>
      </c>
      <c r="H262" s="73">
        <v>0</v>
      </c>
      <c r="I262" s="73">
        <v>0</v>
      </c>
      <c r="J262" s="73">
        <v>0</v>
      </c>
      <c r="K262" s="73">
        <f>E262*0%</f>
        <v>0</v>
      </c>
      <c r="L262" s="73">
        <f>F262*0%</f>
        <v>0</v>
      </c>
      <c r="M262" s="73">
        <v>0</v>
      </c>
      <c r="N262" s="73">
        <v>0</v>
      </c>
      <c r="O262" s="73">
        <f>E262*100%</f>
        <v>100</v>
      </c>
      <c r="P262" s="73">
        <f>F262*100%</f>
        <v>500000</v>
      </c>
      <c r="Q262" s="73">
        <v>119.7</v>
      </c>
      <c r="R262" s="43">
        <v>627365</v>
      </c>
      <c r="S262" s="85">
        <f>Q262</f>
        <v>119.7</v>
      </c>
      <c r="T262" s="85">
        <f>R262</f>
        <v>627365</v>
      </c>
      <c r="U262" s="78"/>
      <c r="V262" s="78"/>
      <c r="W262" s="78"/>
      <c r="X262" s="78"/>
      <c r="Y262" s="78"/>
    </row>
    <row r="263" spans="1:2" s="38" customFormat="1" ht="15">
      <c r="A263" s="156"/>
      <c r="B263" s="150"/>
    </row>
    <row r="264" spans="1:25" s="38" customFormat="1" ht="45">
      <c r="A264" s="156"/>
      <c r="B264" s="150"/>
      <c r="C264" s="145" t="s">
        <v>85</v>
      </c>
      <c r="D264" s="82"/>
      <c r="E264" s="34"/>
      <c r="F264" s="146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32"/>
      <c r="T264" s="33"/>
      <c r="U264" s="78"/>
      <c r="V264" s="78"/>
      <c r="W264" s="78"/>
      <c r="X264" s="78"/>
      <c r="Y264" s="78"/>
    </row>
    <row r="265" spans="1:25" s="38" customFormat="1" ht="30">
      <c r="A265" s="156"/>
      <c r="B265" s="150"/>
      <c r="C265" s="92" t="s">
        <v>270</v>
      </c>
      <c r="D265" s="82"/>
      <c r="E265" s="73">
        <v>120</v>
      </c>
      <c r="F265" s="43">
        <v>1438102</v>
      </c>
      <c r="G265" s="73">
        <v>0</v>
      </c>
      <c r="H265" s="73">
        <v>0</v>
      </c>
      <c r="I265" s="73">
        <v>0</v>
      </c>
      <c r="J265" s="73">
        <v>0</v>
      </c>
      <c r="K265" s="73">
        <f>E265*0%</f>
        <v>0</v>
      </c>
      <c r="L265" s="73">
        <f>F265*0%</f>
        <v>0</v>
      </c>
      <c r="M265" s="73">
        <v>0</v>
      </c>
      <c r="N265" s="73">
        <v>0</v>
      </c>
      <c r="O265" s="73">
        <f>E265*100%</f>
        <v>120</v>
      </c>
      <c r="P265" s="73">
        <f>F265*100%</f>
        <v>1438102</v>
      </c>
      <c r="Q265" s="73">
        <v>49.5</v>
      </c>
      <c r="R265" s="73">
        <v>292474</v>
      </c>
      <c r="S265" s="85">
        <f>Q265</f>
        <v>49.5</v>
      </c>
      <c r="T265" s="85">
        <f>R265</f>
        <v>292474</v>
      </c>
      <c r="U265" s="78"/>
      <c r="V265" s="78"/>
      <c r="W265" s="78"/>
      <c r="X265" s="78"/>
      <c r="Y265" s="78"/>
    </row>
    <row r="266" spans="1:25" s="38" customFormat="1" ht="15.75">
      <c r="A266" s="156"/>
      <c r="B266" s="150"/>
      <c r="C266" s="101" t="s">
        <v>97</v>
      </c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</row>
    <row r="267" spans="1:25" s="38" customFormat="1" ht="15">
      <c r="A267" s="156"/>
      <c r="B267" s="149"/>
      <c r="C267" s="60" t="s">
        <v>53</v>
      </c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</row>
    <row r="268" spans="1:25" s="38" customFormat="1" ht="15">
      <c r="A268" s="156"/>
      <c r="B268" s="150"/>
      <c r="C268" s="60" t="s">
        <v>60</v>
      </c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</row>
    <row r="269" spans="1:25" s="38" customFormat="1" ht="15">
      <c r="A269" s="156"/>
      <c r="B269" s="121"/>
      <c r="C269" s="147" t="s">
        <v>61</v>
      </c>
      <c r="D269" s="93"/>
      <c r="E269" s="93"/>
      <c r="F269" s="35">
        <v>33608260</v>
      </c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35"/>
      <c r="R269" s="35">
        <v>33608260</v>
      </c>
      <c r="S269" s="35"/>
      <c r="T269" s="35">
        <f>R269</f>
        <v>33608260</v>
      </c>
      <c r="U269" s="78"/>
      <c r="V269" s="78"/>
      <c r="W269" s="78"/>
      <c r="X269" s="78"/>
      <c r="Y269" s="78"/>
    </row>
    <row r="270" spans="1:25" ht="17.25">
      <c r="A270" s="30"/>
      <c r="B270" s="30"/>
      <c r="C270" s="30"/>
      <c r="D270" s="30"/>
      <c r="E270" s="30"/>
      <c r="F270" s="30"/>
      <c r="G270" s="30"/>
      <c r="H270" s="30"/>
      <c r="I270" s="39"/>
      <c r="J270" s="39"/>
      <c r="K270" s="30"/>
      <c r="L270" s="30"/>
      <c r="M270" s="39"/>
      <c r="N270" s="39"/>
      <c r="O270" s="30"/>
      <c r="P270" s="30"/>
      <c r="Q270" s="39"/>
      <c r="R270" s="30"/>
      <c r="S270" s="30"/>
      <c r="T270" s="30"/>
      <c r="U270" s="30"/>
      <c r="V270" s="30"/>
      <c r="W270" s="30"/>
      <c r="X270" s="30"/>
      <c r="Y270" s="30"/>
    </row>
    <row r="271" spans="1:25" ht="17.25">
      <c r="A271" s="30"/>
      <c r="B271" s="30"/>
      <c r="C271" s="30"/>
      <c r="D271" s="30"/>
      <c r="E271" s="30"/>
      <c r="F271" s="30"/>
      <c r="G271" s="30"/>
      <c r="H271" s="30"/>
      <c r="I271" s="39"/>
      <c r="J271" s="39"/>
      <c r="K271" s="30"/>
      <c r="L271" s="30"/>
      <c r="M271" s="39"/>
      <c r="N271" s="39"/>
      <c r="O271" s="30"/>
      <c r="P271" s="30"/>
      <c r="Q271" s="39"/>
      <c r="R271" s="30"/>
      <c r="S271" s="30"/>
      <c r="T271" s="30"/>
      <c r="U271" s="30"/>
      <c r="V271" s="30"/>
      <c r="W271" s="30"/>
      <c r="X271" s="30"/>
      <c r="Y271" s="30"/>
    </row>
    <row r="272" spans="1:25" ht="17.25">
      <c r="A272" s="30"/>
      <c r="B272" s="30"/>
      <c r="C272" s="30"/>
      <c r="D272" s="30"/>
      <c r="E272" s="30"/>
      <c r="F272" s="30"/>
      <c r="G272" s="30"/>
      <c r="H272" s="30"/>
      <c r="I272" s="39"/>
      <c r="J272" s="39"/>
      <c r="K272" s="30"/>
      <c r="L272" s="30"/>
      <c r="M272" s="39"/>
      <c r="N272" s="39"/>
      <c r="O272" s="30"/>
      <c r="P272" s="30"/>
      <c r="Q272" s="39"/>
      <c r="R272" s="30"/>
      <c r="S272" s="30"/>
      <c r="T272" s="30"/>
      <c r="U272" s="30"/>
      <c r="V272" s="30"/>
      <c r="W272" s="30"/>
      <c r="X272" s="30"/>
      <c r="Y272" s="30"/>
    </row>
    <row r="273" spans="1:25" ht="17.25">
      <c r="A273" s="30"/>
      <c r="B273" s="30"/>
      <c r="C273" s="30"/>
      <c r="D273" s="30"/>
      <c r="E273" s="30"/>
      <c r="F273" s="30"/>
      <c r="G273" s="30"/>
      <c r="H273" s="30"/>
      <c r="I273" s="39"/>
      <c r="J273" s="39"/>
      <c r="K273" s="30"/>
      <c r="L273" s="30"/>
      <c r="M273" s="39"/>
      <c r="N273" s="39"/>
      <c r="O273" s="30"/>
      <c r="P273" s="30"/>
      <c r="Q273" s="39"/>
      <c r="R273" s="30"/>
      <c r="S273" s="30"/>
      <c r="T273" s="30"/>
      <c r="U273" s="30"/>
      <c r="V273" s="30"/>
      <c r="W273" s="30"/>
      <c r="X273" s="30"/>
      <c r="Y273" s="30"/>
    </row>
    <row r="274" spans="1:25" ht="17.25">
      <c r="A274" s="30"/>
      <c r="B274" s="30"/>
      <c r="C274" s="30"/>
      <c r="D274" s="30"/>
      <c r="E274" s="30"/>
      <c r="F274" s="30"/>
      <c r="G274" s="30"/>
      <c r="H274" s="30"/>
      <c r="I274" s="39"/>
      <c r="J274" s="39"/>
      <c r="K274" s="30"/>
      <c r="L274" s="30"/>
      <c r="M274" s="39"/>
      <c r="N274" s="39"/>
      <c r="O274" s="30"/>
      <c r="P274" s="30"/>
      <c r="Q274" s="39"/>
      <c r="R274" s="30"/>
      <c r="S274" s="30"/>
      <c r="T274" s="30"/>
      <c r="U274" s="30"/>
      <c r="V274" s="30"/>
      <c r="W274" s="30"/>
      <c r="X274" s="30"/>
      <c r="Y274" s="30"/>
    </row>
    <row r="275" spans="1:21" ht="17.25">
      <c r="A275" s="151" t="s">
        <v>54</v>
      </c>
      <c r="B275" s="151"/>
      <c r="C275" s="151"/>
      <c r="G275" s="151" t="s">
        <v>171</v>
      </c>
      <c r="H275" s="151"/>
      <c r="I275" s="151"/>
      <c r="L275" s="99" t="s">
        <v>55</v>
      </c>
      <c r="M275" s="120"/>
      <c r="N275" s="47"/>
      <c r="O275" s="120"/>
      <c r="S275" s="151" t="s">
        <v>56</v>
      </c>
      <c r="T275" s="151"/>
      <c r="U275" s="151"/>
    </row>
    <row r="276" spans="1:21" ht="17.25">
      <c r="A276" s="151" t="s">
        <v>172</v>
      </c>
      <c r="B276" s="151"/>
      <c r="C276" s="151"/>
      <c r="G276" s="151" t="s">
        <v>173</v>
      </c>
      <c r="H276" s="151"/>
      <c r="I276" s="151"/>
      <c r="L276" s="152" t="s">
        <v>174</v>
      </c>
      <c r="M276" s="152"/>
      <c r="N276" s="152"/>
      <c r="O276" s="152"/>
      <c r="S276" s="151" t="s">
        <v>175</v>
      </c>
      <c r="T276" s="151"/>
      <c r="U276" s="151"/>
    </row>
    <row r="277" spans="1:21" ht="17.25">
      <c r="A277" s="151" t="s">
        <v>177</v>
      </c>
      <c r="B277" s="151"/>
      <c r="C277" s="151"/>
      <c r="G277" s="151" t="s">
        <v>178</v>
      </c>
      <c r="H277" s="151"/>
      <c r="I277" s="151"/>
      <c r="L277" s="99" t="s">
        <v>179</v>
      </c>
      <c r="M277" s="120"/>
      <c r="N277" s="47"/>
      <c r="O277" s="47"/>
      <c r="S277" s="151" t="s">
        <v>176</v>
      </c>
      <c r="T277" s="151"/>
      <c r="U277" s="151"/>
    </row>
    <row r="278" spans="1:17" ht="17.25">
      <c r="A278" s="151"/>
      <c r="B278" s="151"/>
      <c r="C278" s="151"/>
      <c r="D278" s="120"/>
      <c r="E278" s="99"/>
      <c r="F278" s="99"/>
      <c r="G278" s="99"/>
      <c r="H278" s="99"/>
      <c r="I278" s="120"/>
      <c r="J278" s="47"/>
      <c r="K278" s="120"/>
      <c r="L278" s="151"/>
      <c r="M278" s="151"/>
      <c r="N278" s="151"/>
      <c r="O278" s="151"/>
      <c r="P278" s="151"/>
      <c r="Q278" s="151"/>
    </row>
    <row r="279" spans="1:25" ht="17.25">
      <c r="A279" s="151"/>
      <c r="B279" s="151"/>
      <c r="C279" s="151"/>
      <c r="D279" s="47"/>
      <c r="E279" s="47"/>
      <c r="F279" s="47"/>
      <c r="G279" s="115"/>
      <c r="H279" s="115"/>
      <c r="I279" s="94"/>
      <c r="J279" s="69"/>
      <c r="K279" s="47"/>
      <c r="L279" s="47"/>
      <c r="M279" s="69"/>
      <c r="N279" s="69"/>
      <c r="O279" s="47"/>
      <c r="P279" s="47"/>
      <c r="Q279" s="69"/>
      <c r="R279" s="47"/>
      <c r="S279" s="47"/>
      <c r="T279" s="151"/>
      <c r="U279" s="151"/>
      <c r="V279" s="151"/>
      <c r="W279" s="151"/>
      <c r="X279" s="151"/>
      <c r="Y279" s="151"/>
    </row>
    <row r="280" spans="1:25" ht="17.25">
      <c r="A280" s="151"/>
      <c r="B280" s="151"/>
      <c r="C280" s="151"/>
      <c r="D280" s="47"/>
      <c r="E280" s="47"/>
      <c r="F280" s="47"/>
      <c r="G280" s="115"/>
      <c r="H280" s="115"/>
      <c r="I280" s="94"/>
      <c r="J280" s="69"/>
      <c r="K280" s="47"/>
      <c r="L280" s="47"/>
      <c r="M280" s="69"/>
      <c r="N280" s="69"/>
      <c r="O280" s="47"/>
      <c r="P280" s="47"/>
      <c r="Q280" s="69"/>
      <c r="R280" s="47"/>
      <c r="S280" s="47"/>
      <c r="T280" s="151"/>
      <c r="U280" s="151"/>
      <c r="V280" s="151"/>
      <c r="W280" s="151"/>
      <c r="X280" s="151"/>
      <c r="Y280" s="151"/>
    </row>
    <row r="281" spans="1:25" ht="17.25">
      <c r="A281" s="151"/>
      <c r="B281" s="151"/>
      <c r="C281" s="151"/>
      <c r="D281" s="47"/>
      <c r="E281" s="47"/>
      <c r="F281" s="47"/>
      <c r="G281" s="115"/>
      <c r="H281" s="115"/>
      <c r="I281" s="94"/>
      <c r="J281" s="69"/>
      <c r="K281" s="47"/>
      <c r="L281" s="47"/>
      <c r="M281" s="69"/>
      <c r="N281" s="69"/>
      <c r="O281" s="47"/>
      <c r="P281" s="47"/>
      <c r="Q281" s="69"/>
      <c r="R281" s="47"/>
      <c r="S281" s="47"/>
      <c r="T281" s="151"/>
      <c r="U281" s="151"/>
      <c r="V281" s="151"/>
      <c r="W281" s="151"/>
      <c r="X281" s="151"/>
      <c r="Y281" s="151"/>
    </row>
    <row r="282" spans="1:25" ht="17.25">
      <c r="A282" s="151"/>
      <c r="B282" s="151"/>
      <c r="C282" s="151"/>
      <c r="D282" s="115"/>
      <c r="E282" s="115"/>
      <c r="F282" s="115"/>
      <c r="G282" s="115"/>
      <c r="H282" s="115"/>
      <c r="I282" s="94"/>
      <c r="J282" s="69"/>
      <c r="K282" s="47"/>
      <c r="L282" s="47"/>
      <c r="M282" s="69"/>
      <c r="N282" s="69"/>
      <c r="O282" s="47"/>
      <c r="P282" s="47"/>
      <c r="Q282" s="69"/>
      <c r="R282" s="47"/>
      <c r="S282" s="115"/>
      <c r="T282" s="151"/>
      <c r="U282" s="151"/>
      <c r="V282" s="151"/>
      <c r="W282" s="151"/>
      <c r="X282" s="151"/>
      <c r="Y282" s="151"/>
    </row>
    <row r="283" spans="1:25" ht="17.25">
      <c r="A283" s="151"/>
      <c r="B283" s="151"/>
      <c r="C283" s="151"/>
      <c r="D283" s="47"/>
      <c r="E283" s="47"/>
      <c r="F283" s="47"/>
      <c r="G283" s="115"/>
      <c r="H283" s="115"/>
      <c r="I283" s="94"/>
      <c r="J283" s="69"/>
      <c r="K283" s="47"/>
      <c r="L283" s="47"/>
      <c r="M283" s="69"/>
      <c r="N283" s="69"/>
      <c r="O283" s="47"/>
      <c r="P283" s="47"/>
      <c r="Q283" s="69"/>
      <c r="R283" s="47"/>
      <c r="S283" s="47"/>
      <c r="T283" s="151"/>
      <c r="U283" s="151"/>
      <c r="V283" s="151"/>
      <c r="W283" s="151"/>
      <c r="X283" s="151"/>
      <c r="Y283" s="151"/>
    </row>
  </sheetData>
  <sheetProtection/>
  <mergeCells count="90">
    <mergeCell ref="A282:C282"/>
    <mergeCell ref="T282:V282"/>
    <mergeCell ref="W282:Y282"/>
    <mergeCell ref="A283:C283"/>
    <mergeCell ref="T283:V283"/>
    <mergeCell ref="W283:Y283"/>
    <mergeCell ref="A280:C280"/>
    <mergeCell ref="T280:V280"/>
    <mergeCell ref="W280:Y280"/>
    <mergeCell ref="A281:C281"/>
    <mergeCell ref="T281:V281"/>
    <mergeCell ref="W281:Y281"/>
    <mergeCell ref="A278:C278"/>
    <mergeCell ref="A279:C279"/>
    <mergeCell ref="T279:V279"/>
    <mergeCell ref="W279:Y279"/>
    <mergeCell ref="L278:N278"/>
    <mergeCell ref="O278:Q278"/>
    <mergeCell ref="B224:B226"/>
    <mergeCell ref="B264:B266"/>
    <mergeCell ref="B267:B268"/>
    <mergeCell ref="S276:U276"/>
    <mergeCell ref="A277:C277"/>
    <mergeCell ref="G277:I277"/>
    <mergeCell ref="S277:U277"/>
    <mergeCell ref="A276:C276"/>
    <mergeCell ref="G276:I276"/>
    <mergeCell ref="L276:O276"/>
    <mergeCell ref="B228:B230"/>
    <mergeCell ref="B232:B234"/>
    <mergeCell ref="B235:B236"/>
    <mergeCell ref="B238:B263"/>
    <mergeCell ref="B172:B177"/>
    <mergeCell ref="B178:B180"/>
    <mergeCell ref="B181:B192"/>
    <mergeCell ref="A275:C275"/>
    <mergeCell ref="G275:I275"/>
    <mergeCell ref="S275:U275"/>
    <mergeCell ref="B207:B208"/>
    <mergeCell ref="B212:B215"/>
    <mergeCell ref="B216:B219"/>
    <mergeCell ref="B220:B221"/>
    <mergeCell ref="B145:B151"/>
    <mergeCell ref="B152:B157"/>
    <mergeCell ref="B158:B160"/>
    <mergeCell ref="B161:B164"/>
    <mergeCell ref="B166:B168"/>
    <mergeCell ref="B169:B171"/>
    <mergeCell ref="B111:B112"/>
    <mergeCell ref="B117:B121"/>
    <mergeCell ref="B123:B130"/>
    <mergeCell ref="B131:B133"/>
    <mergeCell ref="B138:B141"/>
    <mergeCell ref="L94:P94"/>
    <mergeCell ref="B95:B100"/>
    <mergeCell ref="B101:B105"/>
    <mergeCell ref="B106:B108"/>
    <mergeCell ref="B109:B110"/>
    <mergeCell ref="B26:B27"/>
    <mergeCell ref="B30:B46"/>
    <mergeCell ref="B47:B50"/>
    <mergeCell ref="B71:B72"/>
    <mergeCell ref="B73:B74"/>
    <mergeCell ref="B75:B81"/>
    <mergeCell ref="U6:X6"/>
    <mergeCell ref="Y6:Y8"/>
    <mergeCell ref="U7:V7"/>
    <mergeCell ref="W7:X7"/>
    <mergeCell ref="A10:A269"/>
    <mergeCell ref="B10:B12"/>
    <mergeCell ref="B13:B16"/>
    <mergeCell ref="B17:B19"/>
    <mergeCell ref="B20:B23"/>
    <mergeCell ref="B24:B25"/>
    <mergeCell ref="I6:J7"/>
    <mergeCell ref="K6:L7"/>
    <mergeCell ref="M6:N7"/>
    <mergeCell ref="O6:P7"/>
    <mergeCell ref="Q6:R7"/>
    <mergeCell ref="S6:T7"/>
    <mergeCell ref="A1:Y1"/>
    <mergeCell ref="A2:Y2"/>
    <mergeCell ref="A3:Y3"/>
    <mergeCell ref="A4:Y4"/>
    <mergeCell ref="A6:A8"/>
    <mergeCell ref="B6:B8"/>
    <mergeCell ref="C6:C8"/>
    <mergeCell ref="D6:D8"/>
    <mergeCell ref="E6:F7"/>
    <mergeCell ref="G6:H7"/>
  </mergeCells>
  <printOptions/>
  <pageMargins left="0.25" right="0.16" top="0.75" bottom="0.75" header="0.62" footer="0.3"/>
  <pageSetup horizontalDpi="600" verticalDpi="600" orientation="landscape" paperSize="9" scale="63" r:id="rId1"/>
  <headerFooter>
    <oddFooter>&amp;L&amp;A&amp;R&amp;P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2011-01-10T02:40:48Z</cp:lastPrinted>
  <dcterms:created xsi:type="dcterms:W3CDTF">2006-09-16T00:00:00Z</dcterms:created>
  <dcterms:modified xsi:type="dcterms:W3CDTF">2017-07-24T00:24:01Z</dcterms:modified>
  <cp:category/>
  <cp:version/>
  <cp:contentType/>
  <cp:contentStatus/>
</cp:coreProperties>
</file>